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192.168.5.101\datos\3. ANI\3. CONSORCIO EPSILON 4G\AVANCES SEMANALES\2020\GERENCIAL No. 239\"/>
    </mc:Choice>
  </mc:AlternateContent>
  <xr:revisionPtr revIDLastSave="0" documentId="13_ncr:1_{93E28218-F065-4455-B554-3D326498FBD0}" xr6:coauthVersionLast="45" xr6:coauthVersionMax="45" xr10:uidLastSave="{00000000-0000-0000-0000-000000000000}"/>
  <bookViews>
    <workbookView xWindow="5010" yWindow="1245" windowWidth="18465" windowHeight="12825" tabRatio="842" activeTab="2" xr2:uid="{00000000-000D-0000-FFFF-FFFF00000000}"/>
  </bookViews>
  <sheets>
    <sheet name="Formato" sheetId="316" r:id="rId1"/>
    <sheet name="Predial" sheetId="732" r:id="rId2"/>
    <sheet name="Financiero" sheetId="640" r:id="rId3"/>
    <sheet name="Registro fotográfico social" sheetId="731" r:id="rId4"/>
    <sheet name="Registro fotográfico redes" sheetId="703" r:id="rId5"/>
    <sheet name="Registro fotográfico técnico" sheetId="726" r:id="rId6"/>
    <sheet name="Registro fotográfico túnel" sheetId="727" r:id="rId7"/>
    <sheet name="Registro fotográfico puentes" sheetId="728" r:id="rId8"/>
    <sheet name="Registro fotográfico OyM" sheetId="725" r:id="rId9"/>
    <sheet name="Reg fotográfico ambiental UF1y3" sheetId="729" r:id="rId10"/>
    <sheet name="Reg fotográfico ambiental UF2.1" sheetId="73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0" localSheetId="9">#REF!</definedName>
    <definedName name="\0" localSheetId="10">#REF!</definedName>
    <definedName name="\0" localSheetId="8">#REF!</definedName>
    <definedName name="\0" localSheetId="7">#REF!</definedName>
    <definedName name="\0" localSheetId="4">#REF!</definedName>
    <definedName name="\0" localSheetId="5">#REF!</definedName>
    <definedName name="\0" localSheetId="6">#REF!</definedName>
    <definedName name="\0">#REF!</definedName>
    <definedName name="\d" localSheetId="10">#REF!</definedName>
    <definedName name="\d" localSheetId="8">#REF!</definedName>
    <definedName name="\d" localSheetId="4">#REF!</definedName>
    <definedName name="\d" localSheetId="5">#REF!</definedName>
    <definedName name="\d" localSheetId="6">#REF!</definedName>
    <definedName name="\d">#REF!</definedName>
    <definedName name="\g" localSheetId="10">#REF!</definedName>
    <definedName name="\g" localSheetId="8">#REF!</definedName>
    <definedName name="\g" localSheetId="4">#REF!</definedName>
    <definedName name="\g" localSheetId="5">#REF!</definedName>
    <definedName name="\g" localSheetId="6">#REF!</definedName>
    <definedName name="\g">#REF!</definedName>
    <definedName name="\m" localSheetId="10">#REF!</definedName>
    <definedName name="\m" localSheetId="4">#REF!</definedName>
    <definedName name="\m" localSheetId="5">#REF!</definedName>
    <definedName name="\m">#REF!</definedName>
    <definedName name="\n" localSheetId="10">#REF!</definedName>
    <definedName name="\n" localSheetId="4">#REF!</definedName>
    <definedName name="\n" localSheetId="5">#REF!</definedName>
    <definedName name="\n">#REF!</definedName>
    <definedName name="\p" localSheetId="10">#REF!</definedName>
    <definedName name="\p" localSheetId="4">#REF!</definedName>
    <definedName name="\p" localSheetId="5">#REF!</definedName>
    <definedName name="\p">#REF!</definedName>
    <definedName name="\w" localSheetId="10">#REF!</definedName>
    <definedName name="\w" localSheetId="4">#REF!</definedName>
    <definedName name="\w" localSheetId="5">#REF!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1">[2]DATOS!$I$1:$I$65536</definedName>
    <definedName name="____________________________gol2" localSheetId="9">[1]DATOS!$I:$I</definedName>
    <definedName name="____________________________gol2" localSheetId="10">[1]DATOS!$I:$I</definedName>
    <definedName name="____________________________gol2" localSheetId="8">[1]DATOS!$I:$I</definedName>
    <definedName name="____________________________gol2" localSheetId="4">[1]DATOS!$I:$I</definedName>
    <definedName name="____________________________gol2" localSheetId="5">[1]DATOS!$I:$I</definedName>
    <definedName name="____________________________gol2" localSheetId="6">[1]DATOS!$I:$I</definedName>
    <definedName name="____________________________gol2">[1]DATOS!$I$1:$I$65536</definedName>
    <definedName name="____________________________gol3" localSheetId="1">[2]DATOS!$M$1:$M$65536</definedName>
    <definedName name="____________________________gol3" localSheetId="9">[1]DATOS!$M:$M</definedName>
    <definedName name="____________________________gol3" localSheetId="10">[1]DATOS!$M:$M</definedName>
    <definedName name="____________________________gol3" localSheetId="8">[1]DATOS!$M:$M</definedName>
    <definedName name="____________________________gol3" localSheetId="4">[1]DATOS!$M:$M</definedName>
    <definedName name="____________________________gol3" localSheetId="5">[1]DATOS!$M:$M</definedName>
    <definedName name="____________________________gol3" localSheetId="6">[1]DATOS!$M:$M</definedName>
    <definedName name="____________________________gol3">[1]DATOS!$M$1:$M$65536</definedName>
    <definedName name="____________________________pes1" localSheetId="1">[2]DATOS!$G$1:$G$65536</definedName>
    <definedName name="____________________________pes1" localSheetId="9">[1]DATOS!$G:$G</definedName>
    <definedName name="____________________________pes1" localSheetId="10">[1]DATOS!$G:$G</definedName>
    <definedName name="____________________________pes1" localSheetId="8">[1]DATOS!$G:$G</definedName>
    <definedName name="____________________________pes1" localSheetId="4">[1]DATOS!$G:$G</definedName>
    <definedName name="____________________________pes1" localSheetId="5">[1]DATOS!$G:$G</definedName>
    <definedName name="____________________________pes1" localSheetId="6">[1]DATOS!$G:$G</definedName>
    <definedName name="____________________________pes1">[1]DATOS!$G$1:$G$65536</definedName>
    <definedName name="____________________________pes10" localSheetId="1">[2]DATOS!$V$1:$V$65536</definedName>
    <definedName name="____________________________pes10" localSheetId="9">[1]DATOS!$V:$V</definedName>
    <definedName name="____________________________pes10" localSheetId="10">[1]DATOS!$V:$V</definedName>
    <definedName name="____________________________pes10" localSheetId="8">[1]DATOS!$V:$V</definedName>
    <definedName name="____________________________pes10" localSheetId="4">[1]DATOS!$V:$V</definedName>
    <definedName name="____________________________pes10" localSheetId="5">[1]DATOS!$V:$V</definedName>
    <definedName name="____________________________pes10" localSheetId="6">[1]DATOS!$V:$V</definedName>
    <definedName name="____________________________pes10">[1]DATOS!$V$1:$V$65536</definedName>
    <definedName name="____________________________pes2" localSheetId="1">[2]DATOS!$H$1:$H$65536</definedName>
    <definedName name="____________________________pes2" localSheetId="9">[1]DATOS!$H:$H</definedName>
    <definedName name="____________________________pes2" localSheetId="10">[1]DATOS!$H:$H</definedName>
    <definedName name="____________________________pes2" localSheetId="8">[1]DATOS!$H:$H</definedName>
    <definedName name="____________________________pes2" localSheetId="4">[1]DATOS!$H:$H</definedName>
    <definedName name="____________________________pes2" localSheetId="5">[1]DATOS!$H:$H</definedName>
    <definedName name="____________________________pes2" localSheetId="6">[1]DATOS!$H:$H</definedName>
    <definedName name="____________________________pes2">[1]DATOS!$H$1:$H$65536</definedName>
    <definedName name="____________________________pes3" localSheetId="1">[2]DATOS!$K$1:$K$65536</definedName>
    <definedName name="____________________________pes3" localSheetId="9">[1]DATOS!$K:$K</definedName>
    <definedName name="____________________________pes3" localSheetId="10">[1]DATOS!$K:$K</definedName>
    <definedName name="____________________________pes3" localSheetId="8">[1]DATOS!$K:$K</definedName>
    <definedName name="____________________________pes3" localSheetId="4">[1]DATOS!$K:$K</definedName>
    <definedName name="____________________________pes3" localSheetId="5">[1]DATOS!$K:$K</definedName>
    <definedName name="____________________________pes3" localSheetId="6">[1]DATOS!$K:$K</definedName>
    <definedName name="____________________________pes3">[1]DATOS!$K$1:$K$65536</definedName>
    <definedName name="____________________________pes4" localSheetId="1">[2]DATOS!$L$1:$L$65536</definedName>
    <definedName name="____________________________pes4" localSheetId="9">[1]DATOS!$L:$L</definedName>
    <definedName name="____________________________pes4" localSheetId="10">[1]DATOS!$L:$L</definedName>
    <definedName name="____________________________pes4" localSheetId="8">[1]DATOS!$L:$L</definedName>
    <definedName name="____________________________pes4" localSheetId="4">[1]DATOS!$L:$L</definedName>
    <definedName name="____________________________pes4" localSheetId="5">[1]DATOS!$L:$L</definedName>
    <definedName name="____________________________pes4" localSheetId="6">[1]DATOS!$L:$L</definedName>
    <definedName name="____________________________pes4">[1]DATOS!$L$1:$L$65536</definedName>
    <definedName name="____________________________pes5" localSheetId="1">[2]DATOS!$O$1:$O$65536</definedName>
    <definedName name="____________________________pes5" localSheetId="9">[1]DATOS!$O:$O</definedName>
    <definedName name="____________________________pes5" localSheetId="10">[1]DATOS!$O:$O</definedName>
    <definedName name="____________________________pes5" localSheetId="8">[1]DATOS!$O:$O</definedName>
    <definedName name="____________________________pes5" localSheetId="4">[1]DATOS!$O:$O</definedName>
    <definedName name="____________________________pes5" localSheetId="5">[1]DATOS!$O:$O</definedName>
    <definedName name="____________________________pes5" localSheetId="6">[1]DATOS!$O:$O</definedName>
    <definedName name="____________________________pes5">[1]DATOS!$O$1:$O$65536</definedName>
    <definedName name="____________________________pes6" localSheetId="1">[2]DATOS!$P$1:$P$65536</definedName>
    <definedName name="____________________________pes6" localSheetId="9">[1]DATOS!$P:$P</definedName>
    <definedName name="____________________________pes6" localSheetId="10">[1]DATOS!$P:$P</definedName>
    <definedName name="____________________________pes6" localSheetId="8">[1]DATOS!$P:$P</definedName>
    <definedName name="____________________________pes6" localSheetId="4">[1]DATOS!$P:$P</definedName>
    <definedName name="____________________________pes6" localSheetId="5">[1]DATOS!$P:$P</definedName>
    <definedName name="____________________________pes6" localSheetId="6">[1]DATOS!$P:$P</definedName>
    <definedName name="____________________________pes6">[1]DATOS!$P$1:$P$65536</definedName>
    <definedName name="____________________________pes7" localSheetId="1">[2]DATOS!$R$1:$R$65536</definedName>
    <definedName name="____________________________pes7" localSheetId="9">[1]DATOS!$R:$R</definedName>
    <definedName name="____________________________pes7" localSheetId="10">[1]DATOS!$R:$R</definedName>
    <definedName name="____________________________pes7" localSheetId="8">[1]DATOS!$R:$R</definedName>
    <definedName name="____________________________pes7" localSheetId="4">[1]DATOS!$R:$R</definedName>
    <definedName name="____________________________pes7" localSheetId="5">[1]DATOS!$R:$R</definedName>
    <definedName name="____________________________pes7" localSheetId="6">[1]DATOS!$R:$R</definedName>
    <definedName name="____________________________pes7">[1]DATOS!$R$1:$R$65536</definedName>
    <definedName name="____________________________pes8" localSheetId="1">[2]DATOS!$S$1:$S$65536</definedName>
    <definedName name="____________________________pes8" localSheetId="9">[1]DATOS!$S:$S</definedName>
    <definedName name="____________________________pes8" localSheetId="10">[1]DATOS!$S:$S</definedName>
    <definedName name="____________________________pes8" localSheetId="8">[1]DATOS!$S:$S</definedName>
    <definedName name="____________________________pes8" localSheetId="4">[1]DATOS!$S:$S</definedName>
    <definedName name="____________________________pes8" localSheetId="5">[1]DATOS!$S:$S</definedName>
    <definedName name="____________________________pes8" localSheetId="6">[1]DATOS!$S:$S</definedName>
    <definedName name="____________________________pes8">[1]DATOS!$S$1:$S$65536</definedName>
    <definedName name="____________________________pes9" localSheetId="1">[2]DATOS!$U$1:$U$65536</definedName>
    <definedName name="____________________________pes9" localSheetId="9">[1]DATOS!$U:$U</definedName>
    <definedName name="____________________________pes9" localSheetId="10">[1]DATOS!$U:$U</definedName>
    <definedName name="____________________________pes9" localSheetId="8">[1]DATOS!$U:$U</definedName>
    <definedName name="____________________________pes9" localSheetId="4">[1]DATOS!$U:$U</definedName>
    <definedName name="____________________________pes9" localSheetId="5">[1]DATOS!$U:$U</definedName>
    <definedName name="____________________________pes9" localSheetId="6">[1]DATOS!$U:$U</definedName>
    <definedName name="____________________________pes9">[1]DATOS!$U$1:$U$65536</definedName>
    <definedName name="___________________________gol2" localSheetId="1">[2]DATOS!$I$1:$I$65536</definedName>
    <definedName name="___________________________gol2" localSheetId="9">[1]DATOS!$I:$I</definedName>
    <definedName name="___________________________gol2" localSheetId="10">[1]DATOS!$I:$I</definedName>
    <definedName name="___________________________gol2" localSheetId="8">[1]DATOS!$I:$I</definedName>
    <definedName name="___________________________gol2" localSheetId="4">[1]DATOS!$I:$I</definedName>
    <definedName name="___________________________gol2" localSheetId="5">[1]DATOS!$I:$I</definedName>
    <definedName name="___________________________gol2" localSheetId="6">[1]DATOS!$I:$I</definedName>
    <definedName name="___________________________gol2">[1]DATOS!$I$1:$I$65536</definedName>
    <definedName name="___________________________gol3" localSheetId="1">[2]DATOS!$M$1:$M$65536</definedName>
    <definedName name="___________________________gol3" localSheetId="9">[1]DATOS!$M:$M</definedName>
    <definedName name="___________________________gol3" localSheetId="10">[1]DATOS!$M:$M</definedName>
    <definedName name="___________________________gol3" localSheetId="8">[1]DATOS!$M:$M</definedName>
    <definedName name="___________________________gol3" localSheetId="4">[1]DATOS!$M:$M</definedName>
    <definedName name="___________________________gol3" localSheetId="5">[1]DATOS!$M:$M</definedName>
    <definedName name="___________________________gol3" localSheetId="6">[1]DATOS!$M:$M</definedName>
    <definedName name="___________________________gol3">[1]DATOS!$M$1:$M$65536</definedName>
    <definedName name="___________________________pes1" localSheetId="1">[2]DATOS!$G$1:$G$65536</definedName>
    <definedName name="___________________________pes1" localSheetId="9">[1]DATOS!$G:$G</definedName>
    <definedName name="___________________________pes1" localSheetId="10">[1]DATOS!$G:$G</definedName>
    <definedName name="___________________________pes1" localSheetId="8">[1]DATOS!$G:$G</definedName>
    <definedName name="___________________________pes1" localSheetId="4">[1]DATOS!$G:$G</definedName>
    <definedName name="___________________________pes1" localSheetId="5">[1]DATOS!$G:$G</definedName>
    <definedName name="___________________________pes1" localSheetId="6">[1]DATOS!$G:$G</definedName>
    <definedName name="___________________________pes1">[1]DATOS!$G$1:$G$65536</definedName>
    <definedName name="___________________________pes10" localSheetId="1">[2]DATOS!$V$1:$V$65536</definedName>
    <definedName name="___________________________pes10" localSheetId="9">[1]DATOS!$V:$V</definedName>
    <definedName name="___________________________pes10" localSheetId="10">[1]DATOS!$V:$V</definedName>
    <definedName name="___________________________pes10" localSheetId="8">[1]DATOS!$V:$V</definedName>
    <definedName name="___________________________pes10" localSheetId="4">[1]DATOS!$V:$V</definedName>
    <definedName name="___________________________pes10" localSheetId="5">[1]DATOS!$V:$V</definedName>
    <definedName name="___________________________pes10" localSheetId="6">[1]DATOS!$V:$V</definedName>
    <definedName name="___________________________pes10">[1]DATOS!$V$1:$V$65536</definedName>
    <definedName name="___________________________pes2" localSheetId="1">[2]DATOS!$H$1:$H$65536</definedName>
    <definedName name="___________________________pes2" localSheetId="9">[1]DATOS!$H:$H</definedName>
    <definedName name="___________________________pes2" localSheetId="10">[1]DATOS!$H:$H</definedName>
    <definedName name="___________________________pes2" localSheetId="8">[1]DATOS!$H:$H</definedName>
    <definedName name="___________________________pes2" localSheetId="4">[1]DATOS!$H:$H</definedName>
    <definedName name="___________________________pes2" localSheetId="5">[1]DATOS!$H:$H</definedName>
    <definedName name="___________________________pes2" localSheetId="6">[1]DATOS!$H:$H</definedName>
    <definedName name="___________________________pes2">[1]DATOS!$H$1:$H$65536</definedName>
    <definedName name="___________________________pes3" localSheetId="1">[2]DATOS!$K$1:$K$65536</definedName>
    <definedName name="___________________________pes3" localSheetId="9">[1]DATOS!$K:$K</definedName>
    <definedName name="___________________________pes3" localSheetId="10">[1]DATOS!$K:$K</definedName>
    <definedName name="___________________________pes3" localSheetId="8">[1]DATOS!$K:$K</definedName>
    <definedName name="___________________________pes3" localSheetId="4">[1]DATOS!$K:$K</definedName>
    <definedName name="___________________________pes3" localSheetId="5">[1]DATOS!$K:$K</definedName>
    <definedName name="___________________________pes3" localSheetId="6">[1]DATOS!$K:$K</definedName>
    <definedName name="___________________________pes3">[1]DATOS!$K$1:$K$65536</definedName>
    <definedName name="___________________________pes4" localSheetId="1">[2]DATOS!$L$1:$L$65536</definedName>
    <definedName name="___________________________pes4" localSheetId="9">[1]DATOS!$L:$L</definedName>
    <definedName name="___________________________pes4" localSheetId="10">[1]DATOS!$L:$L</definedName>
    <definedName name="___________________________pes4" localSheetId="8">[1]DATOS!$L:$L</definedName>
    <definedName name="___________________________pes4" localSheetId="4">[1]DATOS!$L:$L</definedName>
    <definedName name="___________________________pes4" localSheetId="5">[1]DATOS!$L:$L</definedName>
    <definedName name="___________________________pes4" localSheetId="6">[1]DATOS!$L:$L</definedName>
    <definedName name="___________________________pes4">[1]DATOS!$L$1:$L$65536</definedName>
    <definedName name="___________________________pes5" localSheetId="1">[2]DATOS!$O$1:$O$65536</definedName>
    <definedName name="___________________________pes5" localSheetId="9">[1]DATOS!$O:$O</definedName>
    <definedName name="___________________________pes5" localSheetId="10">[1]DATOS!$O:$O</definedName>
    <definedName name="___________________________pes5" localSheetId="8">[1]DATOS!$O:$O</definedName>
    <definedName name="___________________________pes5" localSheetId="4">[1]DATOS!$O:$O</definedName>
    <definedName name="___________________________pes5" localSheetId="5">[1]DATOS!$O:$O</definedName>
    <definedName name="___________________________pes5" localSheetId="6">[1]DATOS!$O:$O</definedName>
    <definedName name="___________________________pes5">[1]DATOS!$O$1:$O$65536</definedName>
    <definedName name="___________________________pes6" localSheetId="1">[2]DATOS!$P$1:$P$65536</definedName>
    <definedName name="___________________________pes6" localSheetId="9">[1]DATOS!$P:$P</definedName>
    <definedName name="___________________________pes6" localSheetId="10">[1]DATOS!$P:$P</definedName>
    <definedName name="___________________________pes6" localSheetId="8">[1]DATOS!$P:$P</definedName>
    <definedName name="___________________________pes6" localSheetId="4">[1]DATOS!$P:$P</definedName>
    <definedName name="___________________________pes6" localSheetId="5">[1]DATOS!$P:$P</definedName>
    <definedName name="___________________________pes6" localSheetId="6">[1]DATOS!$P:$P</definedName>
    <definedName name="___________________________pes6">[1]DATOS!$P$1:$P$65536</definedName>
    <definedName name="___________________________pes7" localSheetId="1">[2]DATOS!$R$1:$R$65536</definedName>
    <definedName name="___________________________pes7" localSheetId="9">[1]DATOS!$R:$R</definedName>
    <definedName name="___________________________pes7" localSheetId="10">[1]DATOS!$R:$R</definedName>
    <definedName name="___________________________pes7" localSheetId="8">[1]DATOS!$R:$R</definedName>
    <definedName name="___________________________pes7" localSheetId="4">[1]DATOS!$R:$R</definedName>
    <definedName name="___________________________pes7" localSheetId="5">[1]DATOS!$R:$R</definedName>
    <definedName name="___________________________pes7" localSheetId="6">[1]DATOS!$R:$R</definedName>
    <definedName name="___________________________pes7">[1]DATOS!$R$1:$R$65536</definedName>
    <definedName name="___________________________pes8" localSheetId="1">[2]DATOS!$S$1:$S$65536</definedName>
    <definedName name="___________________________pes8" localSheetId="9">[1]DATOS!$S:$S</definedName>
    <definedName name="___________________________pes8" localSheetId="10">[1]DATOS!$S:$S</definedName>
    <definedName name="___________________________pes8" localSheetId="8">[1]DATOS!$S:$S</definedName>
    <definedName name="___________________________pes8" localSheetId="4">[1]DATOS!$S:$S</definedName>
    <definedName name="___________________________pes8" localSheetId="5">[1]DATOS!$S:$S</definedName>
    <definedName name="___________________________pes8" localSheetId="6">[1]DATOS!$S:$S</definedName>
    <definedName name="___________________________pes8">[1]DATOS!$S$1:$S$65536</definedName>
    <definedName name="___________________________pes9" localSheetId="1">[2]DATOS!$U$1:$U$65536</definedName>
    <definedName name="___________________________pes9" localSheetId="9">[1]DATOS!$U:$U</definedName>
    <definedName name="___________________________pes9" localSheetId="10">[1]DATOS!$U:$U</definedName>
    <definedName name="___________________________pes9" localSheetId="8">[1]DATOS!$U:$U</definedName>
    <definedName name="___________________________pes9" localSheetId="4">[1]DATOS!$U:$U</definedName>
    <definedName name="___________________________pes9" localSheetId="5">[1]DATOS!$U:$U</definedName>
    <definedName name="___________________________pes9" localSheetId="6">[1]DATOS!$U:$U</definedName>
    <definedName name="___________________________pes9">[1]DATOS!$U$1:$U$65536</definedName>
    <definedName name="__________________________gol2" localSheetId="1">[2]DATOS!$I$1:$I$65536</definedName>
    <definedName name="__________________________gol2" localSheetId="9">[1]DATOS!$I:$I</definedName>
    <definedName name="__________________________gol2" localSheetId="10">[1]DATOS!$I:$I</definedName>
    <definedName name="__________________________gol2" localSheetId="8">[1]DATOS!$I:$I</definedName>
    <definedName name="__________________________gol2" localSheetId="4">[1]DATOS!$I:$I</definedName>
    <definedName name="__________________________gol2" localSheetId="5">[1]DATOS!$I:$I</definedName>
    <definedName name="__________________________gol2" localSheetId="6">[1]DATOS!$I:$I</definedName>
    <definedName name="__________________________gol2">[1]DATOS!$I$1:$I$65536</definedName>
    <definedName name="__________________________gol3" localSheetId="1">[2]DATOS!$M$1:$M$65536</definedName>
    <definedName name="__________________________gol3" localSheetId="9">[1]DATOS!$M:$M</definedName>
    <definedName name="__________________________gol3" localSheetId="10">[1]DATOS!$M:$M</definedName>
    <definedName name="__________________________gol3" localSheetId="8">[1]DATOS!$M:$M</definedName>
    <definedName name="__________________________gol3" localSheetId="4">[1]DATOS!$M:$M</definedName>
    <definedName name="__________________________gol3" localSheetId="5">[1]DATOS!$M:$M</definedName>
    <definedName name="__________________________gol3" localSheetId="6">[1]DATOS!$M:$M</definedName>
    <definedName name="__________________________gol3">[1]DATOS!$M$1:$M$65536</definedName>
    <definedName name="__________________________pes1" localSheetId="1">[2]DATOS!$G$1:$G$65536</definedName>
    <definedName name="__________________________pes1" localSheetId="9">[1]DATOS!$G:$G</definedName>
    <definedName name="__________________________pes1" localSheetId="10">[1]DATOS!$G:$G</definedName>
    <definedName name="__________________________pes1" localSheetId="8">[1]DATOS!$G:$G</definedName>
    <definedName name="__________________________pes1" localSheetId="4">[1]DATOS!$G:$G</definedName>
    <definedName name="__________________________pes1" localSheetId="5">[1]DATOS!$G:$G</definedName>
    <definedName name="__________________________pes1" localSheetId="6">[1]DATOS!$G:$G</definedName>
    <definedName name="__________________________pes1">[1]DATOS!$G$1:$G$65536</definedName>
    <definedName name="__________________________pes10" localSheetId="1">[2]DATOS!$V$1:$V$65536</definedName>
    <definedName name="__________________________pes10" localSheetId="9">[1]DATOS!$V:$V</definedName>
    <definedName name="__________________________pes10" localSheetId="10">[1]DATOS!$V:$V</definedName>
    <definedName name="__________________________pes10" localSheetId="8">[1]DATOS!$V:$V</definedName>
    <definedName name="__________________________pes10" localSheetId="4">[1]DATOS!$V:$V</definedName>
    <definedName name="__________________________pes10" localSheetId="5">[1]DATOS!$V:$V</definedName>
    <definedName name="__________________________pes10" localSheetId="6">[1]DATOS!$V:$V</definedName>
    <definedName name="__________________________pes10">[1]DATOS!$V$1:$V$65536</definedName>
    <definedName name="__________________________pes2" localSheetId="1">[2]DATOS!$H$1:$H$65536</definedName>
    <definedName name="__________________________pes2" localSheetId="9">[1]DATOS!$H:$H</definedName>
    <definedName name="__________________________pes2" localSheetId="10">[1]DATOS!$H:$H</definedName>
    <definedName name="__________________________pes2" localSheetId="8">[1]DATOS!$H:$H</definedName>
    <definedName name="__________________________pes2" localSheetId="4">[1]DATOS!$H:$H</definedName>
    <definedName name="__________________________pes2" localSheetId="5">[1]DATOS!$H:$H</definedName>
    <definedName name="__________________________pes2" localSheetId="6">[1]DATOS!$H:$H</definedName>
    <definedName name="__________________________pes2">[1]DATOS!$H$1:$H$65536</definedName>
    <definedName name="__________________________pes3" localSheetId="1">[2]DATOS!$K$1:$K$65536</definedName>
    <definedName name="__________________________pes3" localSheetId="9">[1]DATOS!$K:$K</definedName>
    <definedName name="__________________________pes3" localSheetId="10">[1]DATOS!$K:$K</definedName>
    <definedName name="__________________________pes3" localSheetId="8">[1]DATOS!$K:$K</definedName>
    <definedName name="__________________________pes3" localSheetId="4">[1]DATOS!$K:$K</definedName>
    <definedName name="__________________________pes3" localSheetId="5">[1]DATOS!$K:$K</definedName>
    <definedName name="__________________________pes3" localSheetId="6">[1]DATOS!$K:$K</definedName>
    <definedName name="__________________________pes3">[1]DATOS!$K$1:$K$65536</definedName>
    <definedName name="__________________________pes4" localSheetId="1">[2]DATOS!$L$1:$L$65536</definedName>
    <definedName name="__________________________pes4" localSheetId="9">[1]DATOS!$L:$L</definedName>
    <definedName name="__________________________pes4" localSheetId="10">[1]DATOS!$L:$L</definedName>
    <definedName name="__________________________pes4" localSheetId="8">[1]DATOS!$L:$L</definedName>
    <definedName name="__________________________pes4" localSheetId="4">[1]DATOS!$L:$L</definedName>
    <definedName name="__________________________pes4" localSheetId="5">[1]DATOS!$L:$L</definedName>
    <definedName name="__________________________pes4" localSheetId="6">[1]DATOS!$L:$L</definedName>
    <definedName name="__________________________pes4">[1]DATOS!$L$1:$L$65536</definedName>
    <definedName name="__________________________pes5" localSheetId="1">[2]DATOS!$O$1:$O$65536</definedName>
    <definedName name="__________________________pes5" localSheetId="9">[1]DATOS!$O:$O</definedName>
    <definedName name="__________________________pes5" localSheetId="10">[1]DATOS!$O:$O</definedName>
    <definedName name="__________________________pes5" localSheetId="8">[1]DATOS!$O:$O</definedName>
    <definedName name="__________________________pes5" localSheetId="4">[1]DATOS!$O:$O</definedName>
    <definedName name="__________________________pes5" localSheetId="5">[1]DATOS!$O:$O</definedName>
    <definedName name="__________________________pes5" localSheetId="6">[1]DATOS!$O:$O</definedName>
    <definedName name="__________________________pes5">[1]DATOS!$O$1:$O$65536</definedName>
    <definedName name="__________________________pes6" localSheetId="1">[2]DATOS!$P$1:$P$65536</definedName>
    <definedName name="__________________________pes6" localSheetId="9">[1]DATOS!$P:$P</definedName>
    <definedName name="__________________________pes6" localSheetId="10">[1]DATOS!$P:$P</definedName>
    <definedName name="__________________________pes6" localSheetId="8">[1]DATOS!$P:$P</definedName>
    <definedName name="__________________________pes6" localSheetId="4">[1]DATOS!$P:$P</definedName>
    <definedName name="__________________________pes6" localSheetId="5">[1]DATOS!$P:$P</definedName>
    <definedName name="__________________________pes6" localSheetId="6">[1]DATOS!$P:$P</definedName>
    <definedName name="__________________________pes6">[1]DATOS!$P$1:$P$65536</definedName>
    <definedName name="__________________________pes7" localSheetId="1">[2]DATOS!$R$1:$R$65536</definedName>
    <definedName name="__________________________pes7" localSheetId="9">[1]DATOS!$R:$R</definedName>
    <definedName name="__________________________pes7" localSheetId="10">[1]DATOS!$R:$R</definedName>
    <definedName name="__________________________pes7" localSheetId="8">[1]DATOS!$R:$R</definedName>
    <definedName name="__________________________pes7" localSheetId="4">[1]DATOS!$R:$R</definedName>
    <definedName name="__________________________pes7" localSheetId="5">[1]DATOS!$R:$R</definedName>
    <definedName name="__________________________pes7" localSheetId="6">[1]DATOS!$R:$R</definedName>
    <definedName name="__________________________pes7">[1]DATOS!$R$1:$R$65536</definedName>
    <definedName name="__________________________pes8" localSheetId="1">[2]DATOS!$S$1:$S$65536</definedName>
    <definedName name="__________________________pes8" localSheetId="9">[1]DATOS!$S:$S</definedName>
    <definedName name="__________________________pes8" localSheetId="10">[1]DATOS!$S:$S</definedName>
    <definedName name="__________________________pes8" localSheetId="8">[1]DATOS!$S:$S</definedName>
    <definedName name="__________________________pes8" localSheetId="4">[1]DATOS!$S:$S</definedName>
    <definedName name="__________________________pes8" localSheetId="5">[1]DATOS!$S:$S</definedName>
    <definedName name="__________________________pes8" localSheetId="6">[1]DATOS!$S:$S</definedName>
    <definedName name="__________________________pes8">[1]DATOS!$S$1:$S$65536</definedName>
    <definedName name="__________________________pes9" localSheetId="1">[2]DATOS!$U$1:$U$65536</definedName>
    <definedName name="__________________________pes9" localSheetId="9">[1]DATOS!$U:$U</definedName>
    <definedName name="__________________________pes9" localSheetId="10">[1]DATOS!$U:$U</definedName>
    <definedName name="__________________________pes9" localSheetId="8">[1]DATOS!$U:$U</definedName>
    <definedName name="__________________________pes9" localSheetId="4">[1]DATOS!$U:$U</definedName>
    <definedName name="__________________________pes9" localSheetId="5">[1]DATOS!$U:$U</definedName>
    <definedName name="__________________________pes9" localSheetId="6">[1]DATOS!$U:$U</definedName>
    <definedName name="__________________________pes9">[1]DATOS!$U$1:$U$65536</definedName>
    <definedName name="_________________________gol2" localSheetId="1">[2]DATOS!$I$1:$I$65536</definedName>
    <definedName name="_________________________gol2" localSheetId="9">[1]DATOS!$I:$I</definedName>
    <definedName name="_________________________gol2" localSheetId="10">[1]DATOS!$I:$I</definedName>
    <definedName name="_________________________gol2" localSheetId="8">[1]DATOS!$I:$I</definedName>
    <definedName name="_________________________gol2" localSheetId="4">[1]DATOS!$I:$I</definedName>
    <definedName name="_________________________gol2" localSheetId="5">[1]DATOS!$I:$I</definedName>
    <definedName name="_________________________gol2" localSheetId="6">[1]DATOS!$I:$I</definedName>
    <definedName name="_________________________gol2">[1]DATOS!$I$1:$I$65536</definedName>
    <definedName name="_________________________gol3" localSheetId="1">[2]DATOS!$M$1:$M$65536</definedName>
    <definedName name="_________________________gol3" localSheetId="9">[1]DATOS!$M:$M</definedName>
    <definedName name="_________________________gol3" localSheetId="10">[1]DATOS!$M:$M</definedName>
    <definedName name="_________________________gol3" localSheetId="8">[1]DATOS!$M:$M</definedName>
    <definedName name="_________________________gol3" localSheetId="4">[1]DATOS!$M:$M</definedName>
    <definedName name="_________________________gol3" localSheetId="5">[1]DATOS!$M:$M</definedName>
    <definedName name="_________________________gol3" localSheetId="6">[1]DATOS!$M:$M</definedName>
    <definedName name="_________________________gol3">[1]DATOS!$M$1:$M$65536</definedName>
    <definedName name="_________________________pes1" localSheetId="1">[2]DATOS!$G$1:$G$65536</definedName>
    <definedName name="_________________________pes1" localSheetId="9">[1]DATOS!$G:$G</definedName>
    <definedName name="_________________________pes1" localSheetId="10">[1]DATOS!$G:$G</definedName>
    <definedName name="_________________________pes1" localSheetId="8">[1]DATOS!$G:$G</definedName>
    <definedName name="_________________________pes1" localSheetId="4">[1]DATOS!$G:$G</definedName>
    <definedName name="_________________________pes1" localSheetId="5">[1]DATOS!$G:$G</definedName>
    <definedName name="_________________________pes1" localSheetId="6">[1]DATOS!$G:$G</definedName>
    <definedName name="_________________________pes1">[1]DATOS!$G$1:$G$65536</definedName>
    <definedName name="_________________________pes10" localSheetId="1">[2]DATOS!$V$1:$V$65536</definedName>
    <definedName name="_________________________pes10" localSheetId="9">[1]DATOS!$V:$V</definedName>
    <definedName name="_________________________pes10" localSheetId="10">[1]DATOS!$V:$V</definedName>
    <definedName name="_________________________pes10" localSheetId="8">[1]DATOS!$V:$V</definedName>
    <definedName name="_________________________pes10" localSheetId="4">[1]DATOS!$V:$V</definedName>
    <definedName name="_________________________pes10" localSheetId="5">[1]DATOS!$V:$V</definedName>
    <definedName name="_________________________pes10" localSheetId="6">[1]DATOS!$V:$V</definedName>
    <definedName name="_________________________pes10">[1]DATOS!$V$1:$V$65536</definedName>
    <definedName name="_________________________pes2" localSheetId="1">[2]DATOS!$H$1:$H$65536</definedName>
    <definedName name="_________________________pes2" localSheetId="9">[1]DATOS!$H:$H</definedName>
    <definedName name="_________________________pes2" localSheetId="10">[1]DATOS!$H:$H</definedName>
    <definedName name="_________________________pes2" localSheetId="8">[1]DATOS!$H:$H</definedName>
    <definedName name="_________________________pes2" localSheetId="4">[1]DATOS!$H:$H</definedName>
    <definedName name="_________________________pes2" localSheetId="5">[1]DATOS!$H:$H</definedName>
    <definedName name="_________________________pes2" localSheetId="6">[1]DATOS!$H:$H</definedName>
    <definedName name="_________________________pes2">[1]DATOS!$H$1:$H$65536</definedName>
    <definedName name="_________________________pes3" localSheetId="1">[2]DATOS!$K$1:$K$65536</definedName>
    <definedName name="_________________________pes3" localSheetId="9">[1]DATOS!$K:$K</definedName>
    <definedName name="_________________________pes3" localSheetId="10">[1]DATOS!$K:$K</definedName>
    <definedName name="_________________________pes3" localSheetId="8">[1]DATOS!$K:$K</definedName>
    <definedName name="_________________________pes3" localSheetId="4">[1]DATOS!$K:$K</definedName>
    <definedName name="_________________________pes3" localSheetId="5">[1]DATOS!$K:$K</definedName>
    <definedName name="_________________________pes3" localSheetId="6">[1]DATOS!$K:$K</definedName>
    <definedName name="_________________________pes3">[1]DATOS!$K$1:$K$65536</definedName>
    <definedName name="_________________________pes4" localSheetId="1">[2]DATOS!$L$1:$L$65536</definedName>
    <definedName name="_________________________pes4" localSheetId="9">[1]DATOS!$L:$L</definedName>
    <definedName name="_________________________pes4" localSheetId="10">[1]DATOS!$L:$L</definedName>
    <definedName name="_________________________pes4" localSheetId="8">[1]DATOS!$L:$L</definedName>
    <definedName name="_________________________pes4" localSheetId="4">[1]DATOS!$L:$L</definedName>
    <definedName name="_________________________pes4" localSheetId="5">[1]DATOS!$L:$L</definedName>
    <definedName name="_________________________pes4" localSheetId="6">[1]DATOS!$L:$L</definedName>
    <definedName name="_________________________pes4">[1]DATOS!$L$1:$L$65536</definedName>
    <definedName name="_________________________pes5" localSheetId="1">[2]DATOS!$O$1:$O$65536</definedName>
    <definedName name="_________________________pes5" localSheetId="9">[1]DATOS!$O:$O</definedName>
    <definedName name="_________________________pes5" localSheetId="10">[1]DATOS!$O:$O</definedName>
    <definedName name="_________________________pes5" localSheetId="8">[1]DATOS!$O:$O</definedName>
    <definedName name="_________________________pes5" localSheetId="4">[1]DATOS!$O:$O</definedName>
    <definedName name="_________________________pes5" localSheetId="5">[1]DATOS!$O:$O</definedName>
    <definedName name="_________________________pes5" localSheetId="6">[1]DATOS!$O:$O</definedName>
    <definedName name="_________________________pes5">[1]DATOS!$O$1:$O$65536</definedName>
    <definedName name="_________________________pes6" localSheetId="1">[2]DATOS!$P$1:$P$65536</definedName>
    <definedName name="_________________________pes6" localSheetId="9">[1]DATOS!$P:$P</definedName>
    <definedName name="_________________________pes6" localSheetId="10">[1]DATOS!$P:$P</definedName>
    <definedName name="_________________________pes6" localSheetId="8">[1]DATOS!$P:$P</definedName>
    <definedName name="_________________________pes6" localSheetId="4">[1]DATOS!$P:$P</definedName>
    <definedName name="_________________________pes6" localSheetId="5">[1]DATOS!$P:$P</definedName>
    <definedName name="_________________________pes6" localSheetId="6">[1]DATOS!$P:$P</definedName>
    <definedName name="_________________________pes6">[1]DATOS!$P$1:$P$65536</definedName>
    <definedName name="_________________________pes7" localSheetId="1">[2]DATOS!$R$1:$R$65536</definedName>
    <definedName name="_________________________pes7" localSheetId="9">[1]DATOS!$R:$R</definedName>
    <definedName name="_________________________pes7" localSheetId="10">[1]DATOS!$R:$R</definedName>
    <definedName name="_________________________pes7" localSheetId="8">[1]DATOS!$R:$R</definedName>
    <definedName name="_________________________pes7" localSheetId="4">[1]DATOS!$R:$R</definedName>
    <definedName name="_________________________pes7" localSheetId="5">[1]DATOS!$R:$R</definedName>
    <definedName name="_________________________pes7" localSheetId="6">[1]DATOS!$R:$R</definedName>
    <definedName name="_________________________pes7">[1]DATOS!$R$1:$R$65536</definedName>
    <definedName name="_________________________pes8" localSheetId="1">[2]DATOS!$S$1:$S$65536</definedName>
    <definedName name="_________________________pes8" localSheetId="9">[1]DATOS!$S:$S</definedName>
    <definedName name="_________________________pes8" localSheetId="10">[1]DATOS!$S:$S</definedName>
    <definedName name="_________________________pes8" localSheetId="8">[1]DATOS!$S:$S</definedName>
    <definedName name="_________________________pes8" localSheetId="4">[1]DATOS!$S:$S</definedName>
    <definedName name="_________________________pes8" localSheetId="5">[1]DATOS!$S:$S</definedName>
    <definedName name="_________________________pes8" localSheetId="6">[1]DATOS!$S:$S</definedName>
    <definedName name="_________________________pes8">[1]DATOS!$S$1:$S$65536</definedName>
    <definedName name="_________________________pes9" localSheetId="1">[2]DATOS!$U$1:$U$65536</definedName>
    <definedName name="_________________________pes9" localSheetId="9">[1]DATOS!$U:$U</definedName>
    <definedName name="_________________________pes9" localSheetId="10">[1]DATOS!$U:$U</definedName>
    <definedName name="_________________________pes9" localSheetId="8">[1]DATOS!$U:$U</definedName>
    <definedName name="_________________________pes9" localSheetId="4">[1]DATOS!$U:$U</definedName>
    <definedName name="_________________________pes9" localSheetId="5">[1]DATOS!$U:$U</definedName>
    <definedName name="_________________________pes9" localSheetId="6">[1]DATOS!$U:$U</definedName>
    <definedName name="_________________________pes9">[1]DATOS!$U$1:$U$65536</definedName>
    <definedName name="________________________gol2" localSheetId="1">[2]DATOS!$I$1:$I$65536</definedName>
    <definedName name="________________________gol2" localSheetId="9">[1]DATOS!$I:$I</definedName>
    <definedName name="________________________gol2" localSheetId="10">[1]DATOS!$I:$I</definedName>
    <definedName name="________________________gol2" localSheetId="8">[1]DATOS!$I:$I</definedName>
    <definedName name="________________________gol2" localSheetId="4">[1]DATOS!$I:$I</definedName>
    <definedName name="________________________gol2" localSheetId="5">[1]DATOS!$I:$I</definedName>
    <definedName name="________________________gol2" localSheetId="6">[1]DATOS!$I:$I</definedName>
    <definedName name="________________________gol2">[1]DATOS!$I$1:$I$65536</definedName>
    <definedName name="________________________gol3" localSheetId="1">[2]DATOS!$M$1:$M$65536</definedName>
    <definedName name="________________________gol3" localSheetId="9">[1]DATOS!$M:$M</definedName>
    <definedName name="________________________gol3" localSheetId="10">[1]DATOS!$M:$M</definedName>
    <definedName name="________________________gol3" localSheetId="8">[1]DATOS!$M:$M</definedName>
    <definedName name="________________________gol3" localSheetId="4">[1]DATOS!$M:$M</definedName>
    <definedName name="________________________gol3" localSheetId="5">[1]DATOS!$M:$M</definedName>
    <definedName name="________________________gol3" localSheetId="6">[1]DATOS!$M:$M</definedName>
    <definedName name="________________________gol3">[1]DATOS!$M$1:$M$65536</definedName>
    <definedName name="________________________pes1" localSheetId="1">[2]DATOS!$G$1:$G$65536</definedName>
    <definedName name="________________________pes1" localSheetId="9">[1]DATOS!$G:$G</definedName>
    <definedName name="________________________pes1" localSheetId="10">[1]DATOS!$G:$G</definedName>
    <definedName name="________________________pes1" localSheetId="8">[1]DATOS!$G:$G</definedName>
    <definedName name="________________________pes1" localSheetId="4">[1]DATOS!$G:$G</definedName>
    <definedName name="________________________pes1" localSheetId="5">[1]DATOS!$G:$G</definedName>
    <definedName name="________________________pes1" localSheetId="6">[1]DATOS!$G:$G</definedName>
    <definedName name="________________________pes1">[1]DATOS!$G$1:$G$65536</definedName>
    <definedName name="________________________pes10" localSheetId="1">[2]DATOS!$V$1:$V$65536</definedName>
    <definedName name="________________________pes10" localSheetId="9">[1]DATOS!$V:$V</definedName>
    <definedName name="________________________pes10" localSheetId="10">[1]DATOS!$V:$V</definedName>
    <definedName name="________________________pes10" localSheetId="8">[1]DATOS!$V:$V</definedName>
    <definedName name="________________________pes10" localSheetId="4">[1]DATOS!$V:$V</definedName>
    <definedName name="________________________pes10" localSheetId="5">[1]DATOS!$V:$V</definedName>
    <definedName name="________________________pes10" localSheetId="6">[1]DATOS!$V:$V</definedName>
    <definedName name="________________________pes10">[1]DATOS!$V$1:$V$65536</definedName>
    <definedName name="________________________pes2" localSheetId="1">[2]DATOS!$H$1:$H$65536</definedName>
    <definedName name="________________________pes2" localSheetId="9">[1]DATOS!$H:$H</definedName>
    <definedName name="________________________pes2" localSheetId="10">[1]DATOS!$H:$H</definedName>
    <definedName name="________________________pes2" localSheetId="8">[1]DATOS!$H:$H</definedName>
    <definedName name="________________________pes2" localSheetId="4">[1]DATOS!$H:$H</definedName>
    <definedName name="________________________pes2" localSheetId="5">[1]DATOS!$H:$H</definedName>
    <definedName name="________________________pes2" localSheetId="6">[1]DATOS!$H:$H</definedName>
    <definedName name="________________________pes2">[1]DATOS!$H$1:$H$65536</definedName>
    <definedName name="________________________pes3" localSheetId="1">[2]DATOS!$K$1:$K$65536</definedName>
    <definedName name="________________________pes3" localSheetId="9">[1]DATOS!$K:$K</definedName>
    <definedName name="________________________pes3" localSheetId="10">[1]DATOS!$K:$K</definedName>
    <definedName name="________________________pes3" localSheetId="8">[1]DATOS!$K:$K</definedName>
    <definedName name="________________________pes3" localSheetId="4">[1]DATOS!$K:$K</definedName>
    <definedName name="________________________pes3" localSheetId="5">[1]DATOS!$K:$K</definedName>
    <definedName name="________________________pes3" localSheetId="6">[1]DATOS!$K:$K</definedName>
    <definedName name="________________________pes3">[1]DATOS!$K$1:$K$65536</definedName>
    <definedName name="________________________pes4" localSheetId="1">[2]DATOS!$L$1:$L$65536</definedName>
    <definedName name="________________________pes4" localSheetId="9">[1]DATOS!$L:$L</definedName>
    <definedName name="________________________pes4" localSheetId="10">[1]DATOS!$L:$L</definedName>
    <definedName name="________________________pes4" localSheetId="8">[1]DATOS!$L:$L</definedName>
    <definedName name="________________________pes4" localSheetId="4">[1]DATOS!$L:$L</definedName>
    <definedName name="________________________pes4" localSheetId="5">[1]DATOS!$L:$L</definedName>
    <definedName name="________________________pes4" localSheetId="6">[1]DATOS!$L:$L</definedName>
    <definedName name="________________________pes4">[1]DATOS!$L$1:$L$65536</definedName>
    <definedName name="________________________pes5" localSheetId="1">[2]DATOS!$O$1:$O$65536</definedName>
    <definedName name="________________________pes5" localSheetId="9">[1]DATOS!$O:$O</definedName>
    <definedName name="________________________pes5" localSheetId="10">[1]DATOS!$O:$O</definedName>
    <definedName name="________________________pes5" localSheetId="8">[1]DATOS!$O:$O</definedName>
    <definedName name="________________________pes5" localSheetId="4">[1]DATOS!$O:$O</definedName>
    <definedName name="________________________pes5" localSheetId="5">[1]DATOS!$O:$O</definedName>
    <definedName name="________________________pes5" localSheetId="6">[1]DATOS!$O:$O</definedName>
    <definedName name="________________________pes5">[1]DATOS!$O$1:$O$65536</definedName>
    <definedName name="________________________pes6" localSheetId="1">[2]DATOS!$P$1:$P$65536</definedName>
    <definedName name="________________________pes6" localSheetId="9">[1]DATOS!$P:$P</definedName>
    <definedName name="________________________pes6" localSheetId="10">[1]DATOS!$P:$P</definedName>
    <definedName name="________________________pes6" localSheetId="8">[1]DATOS!$P:$P</definedName>
    <definedName name="________________________pes6" localSheetId="4">[1]DATOS!$P:$P</definedName>
    <definedName name="________________________pes6" localSheetId="5">[1]DATOS!$P:$P</definedName>
    <definedName name="________________________pes6" localSheetId="6">[1]DATOS!$P:$P</definedName>
    <definedName name="________________________pes6">[1]DATOS!$P$1:$P$65536</definedName>
    <definedName name="________________________pes7" localSheetId="1">[2]DATOS!$R$1:$R$65536</definedName>
    <definedName name="________________________pes7" localSheetId="9">[1]DATOS!$R:$R</definedName>
    <definedName name="________________________pes7" localSheetId="10">[1]DATOS!$R:$R</definedName>
    <definedName name="________________________pes7" localSheetId="8">[1]DATOS!$R:$R</definedName>
    <definedName name="________________________pes7" localSheetId="4">[1]DATOS!$R:$R</definedName>
    <definedName name="________________________pes7" localSheetId="5">[1]DATOS!$R:$R</definedName>
    <definedName name="________________________pes7" localSheetId="6">[1]DATOS!$R:$R</definedName>
    <definedName name="________________________pes7">[1]DATOS!$R$1:$R$65536</definedName>
    <definedName name="________________________pes8" localSheetId="1">[2]DATOS!$S$1:$S$65536</definedName>
    <definedName name="________________________pes8" localSheetId="9">[1]DATOS!$S:$S</definedName>
    <definedName name="________________________pes8" localSheetId="10">[1]DATOS!$S:$S</definedName>
    <definedName name="________________________pes8" localSheetId="8">[1]DATOS!$S:$S</definedName>
    <definedName name="________________________pes8" localSheetId="4">[1]DATOS!$S:$S</definedName>
    <definedName name="________________________pes8" localSheetId="5">[1]DATOS!$S:$S</definedName>
    <definedName name="________________________pes8" localSheetId="6">[1]DATOS!$S:$S</definedName>
    <definedName name="________________________pes8">[1]DATOS!$S$1:$S$65536</definedName>
    <definedName name="________________________pes9" localSheetId="1">[2]DATOS!$U$1:$U$65536</definedName>
    <definedName name="________________________pes9" localSheetId="9">[1]DATOS!$U:$U</definedName>
    <definedName name="________________________pes9" localSheetId="10">[1]DATOS!$U:$U</definedName>
    <definedName name="________________________pes9" localSheetId="8">[1]DATOS!$U:$U</definedName>
    <definedName name="________________________pes9" localSheetId="4">[1]DATOS!$U:$U</definedName>
    <definedName name="________________________pes9" localSheetId="5">[1]DATOS!$U:$U</definedName>
    <definedName name="________________________pes9" localSheetId="6">[1]DATOS!$U:$U</definedName>
    <definedName name="________________________pes9">[1]DATOS!$U$1:$U$65536</definedName>
    <definedName name="_______________________gol2" localSheetId="1">[2]DATOS!$I$1:$I$65536</definedName>
    <definedName name="_______________________gol2" localSheetId="9">[1]DATOS!$I:$I</definedName>
    <definedName name="_______________________gol2" localSheetId="10">[1]DATOS!$I:$I</definedName>
    <definedName name="_______________________gol2" localSheetId="8">[1]DATOS!$I:$I</definedName>
    <definedName name="_______________________gol2" localSheetId="4">[1]DATOS!$I:$I</definedName>
    <definedName name="_______________________gol2" localSheetId="5">[1]DATOS!$I:$I</definedName>
    <definedName name="_______________________gol2" localSheetId="6">[1]DATOS!$I:$I</definedName>
    <definedName name="_______________________gol2">[1]DATOS!$I$1:$I$65536</definedName>
    <definedName name="_______________________gol3" localSheetId="1">[2]DATOS!$M$1:$M$65536</definedName>
    <definedName name="_______________________gol3" localSheetId="9">[1]DATOS!$M:$M</definedName>
    <definedName name="_______________________gol3" localSheetId="10">[1]DATOS!$M:$M</definedName>
    <definedName name="_______________________gol3" localSheetId="8">[1]DATOS!$M:$M</definedName>
    <definedName name="_______________________gol3" localSheetId="4">[1]DATOS!$M:$M</definedName>
    <definedName name="_______________________gol3" localSheetId="5">[1]DATOS!$M:$M</definedName>
    <definedName name="_______________________gol3" localSheetId="6">[1]DATOS!$M:$M</definedName>
    <definedName name="_______________________gol3">[1]DATOS!$M$1:$M$65536</definedName>
    <definedName name="_______________________pes1" localSheetId="1">[2]DATOS!$G$1:$G$65536</definedName>
    <definedName name="_______________________pes1" localSheetId="9">[1]DATOS!$G:$G</definedName>
    <definedName name="_______________________pes1" localSheetId="10">[1]DATOS!$G:$G</definedName>
    <definedName name="_______________________pes1" localSheetId="8">[1]DATOS!$G:$G</definedName>
    <definedName name="_______________________pes1" localSheetId="4">[1]DATOS!$G:$G</definedName>
    <definedName name="_______________________pes1" localSheetId="5">[1]DATOS!$G:$G</definedName>
    <definedName name="_______________________pes1" localSheetId="6">[1]DATOS!$G:$G</definedName>
    <definedName name="_______________________pes1">[1]DATOS!$G$1:$G$65536</definedName>
    <definedName name="_______________________pes10" localSheetId="1">[2]DATOS!$V$1:$V$65536</definedName>
    <definedName name="_______________________pes10" localSheetId="9">[1]DATOS!$V:$V</definedName>
    <definedName name="_______________________pes10" localSheetId="10">[1]DATOS!$V:$V</definedName>
    <definedName name="_______________________pes10" localSheetId="8">[1]DATOS!$V:$V</definedName>
    <definedName name="_______________________pes10" localSheetId="4">[1]DATOS!$V:$V</definedName>
    <definedName name="_______________________pes10" localSheetId="5">[1]DATOS!$V:$V</definedName>
    <definedName name="_______________________pes10" localSheetId="6">[1]DATOS!$V:$V</definedName>
    <definedName name="_______________________pes10">[1]DATOS!$V$1:$V$65536</definedName>
    <definedName name="_______________________pes2" localSheetId="1">[2]DATOS!$H$1:$H$65536</definedName>
    <definedName name="_______________________pes2" localSheetId="9">[1]DATOS!$H:$H</definedName>
    <definedName name="_______________________pes2" localSheetId="10">[1]DATOS!$H:$H</definedName>
    <definedName name="_______________________pes2" localSheetId="8">[1]DATOS!$H:$H</definedName>
    <definedName name="_______________________pes2" localSheetId="4">[1]DATOS!$H:$H</definedName>
    <definedName name="_______________________pes2" localSheetId="5">[1]DATOS!$H:$H</definedName>
    <definedName name="_______________________pes2" localSheetId="6">[1]DATOS!$H:$H</definedName>
    <definedName name="_______________________pes2">[1]DATOS!$H$1:$H$65536</definedName>
    <definedName name="_______________________pes3" localSheetId="1">[2]DATOS!$K$1:$K$65536</definedName>
    <definedName name="_______________________pes3" localSheetId="9">[1]DATOS!$K:$K</definedName>
    <definedName name="_______________________pes3" localSheetId="10">[1]DATOS!$K:$K</definedName>
    <definedName name="_______________________pes3" localSheetId="8">[1]DATOS!$K:$K</definedName>
    <definedName name="_______________________pes3" localSheetId="4">[1]DATOS!$K:$K</definedName>
    <definedName name="_______________________pes3" localSheetId="5">[1]DATOS!$K:$K</definedName>
    <definedName name="_______________________pes3" localSheetId="6">[1]DATOS!$K:$K</definedName>
    <definedName name="_______________________pes3">[1]DATOS!$K$1:$K$65536</definedName>
    <definedName name="_______________________pes4" localSheetId="1">[2]DATOS!$L$1:$L$65536</definedName>
    <definedName name="_______________________pes4" localSheetId="9">[1]DATOS!$L:$L</definedName>
    <definedName name="_______________________pes4" localSheetId="10">[1]DATOS!$L:$L</definedName>
    <definedName name="_______________________pes4" localSheetId="8">[1]DATOS!$L:$L</definedName>
    <definedName name="_______________________pes4" localSheetId="4">[1]DATOS!$L:$L</definedName>
    <definedName name="_______________________pes4" localSheetId="5">[1]DATOS!$L:$L</definedName>
    <definedName name="_______________________pes4" localSheetId="6">[1]DATOS!$L:$L</definedName>
    <definedName name="_______________________pes4">[1]DATOS!$L$1:$L$65536</definedName>
    <definedName name="_______________________pes5" localSheetId="1">[2]DATOS!$O$1:$O$65536</definedName>
    <definedName name="_______________________pes5" localSheetId="9">[1]DATOS!$O:$O</definedName>
    <definedName name="_______________________pes5" localSheetId="10">[1]DATOS!$O:$O</definedName>
    <definedName name="_______________________pes5" localSheetId="8">[1]DATOS!$O:$O</definedName>
    <definedName name="_______________________pes5" localSheetId="4">[1]DATOS!$O:$O</definedName>
    <definedName name="_______________________pes5" localSheetId="5">[1]DATOS!$O:$O</definedName>
    <definedName name="_______________________pes5" localSheetId="6">[1]DATOS!$O:$O</definedName>
    <definedName name="_______________________pes5">[1]DATOS!$O$1:$O$65536</definedName>
    <definedName name="_______________________pes6" localSheetId="1">[2]DATOS!$P$1:$P$65536</definedName>
    <definedName name="_______________________pes6" localSheetId="9">[1]DATOS!$P:$P</definedName>
    <definedName name="_______________________pes6" localSheetId="10">[1]DATOS!$P:$P</definedName>
    <definedName name="_______________________pes6" localSheetId="8">[1]DATOS!$P:$P</definedName>
    <definedName name="_______________________pes6" localSheetId="4">[1]DATOS!$P:$P</definedName>
    <definedName name="_______________________pes6" localSheetId="5">[1]DATOS!$P:$P</definedName>
    <definedName name="_______________________pes6" localSheetId="6">[1]DATOS!$P:$P</definedName>
    <definedName name="_______________________pes6">[1]DATOS!$P$1:$P$65536</definedName>
    <definedName name="_______________________pes7" localSheetId="1">[2]DATOS!$R$1:$R$65536</definedName>
    <definedName name="_______________________pes7" localSheetId="9">[1]DATOS!$R:$R</definedName>
    <definedName name="_______________________pes7" localSheetId="10">[1]DATOS!$R:$R</definedName>
    <definedName name="_______________________pes7" localSheetId="8">[1]DATOS!$R:$R</definedName>
    <definedName name="_______________________pes7" localSheetId="4">[1]DATOS!$R:$R</definedName>
    <definedName name="_______________________pes7" localSheetId="5">[1]DATOS!$R:$R</definedName>
    <definedName name="_______________________pes7" localSheetId="6">[1]DATOS!$R:$R</definedName>
    <definedName name="_______________________pes7">[1]DATOS!$R$1:$R$65536</definedName>
    <definedName name="_______________________pes8" localSheetId="1">[2]DATOS!$S$1:$S$65536</definedName>
    <definedName name="_______________________pes8" localSheetId="9">[1]DATOS!$S:$S</definedName>
    <definedName name="_______________________pes8" localSheetId="10">[1]DATOS!$S:$S</definedName>
    <definedName name="_______________________pes8" localSheetId="8">[1]DATOS!$S:$S</definedName>
    <definedName name="_______________________pes8" localSheetId="4">[1]DATOS!$S:$S</definedName>
    <definedName name="_______________________pes8" localSheetId="5">[1]DATOS!$S:$S</definedName>
    <definedName name="_______________________pes8" localSheetId="6">[1]DATOS!$S:$S</definedName>
    <definedName name="_______________________pes8">[1]DATOS!$S$1:$S$65536</definedName>
    <definedName name="_______________________pes9" localSheetId="1">[2]DATOS!$U$1:$U$65536</definedName>
    <definedName name="_______________________pes9" localSheetId="9">[1]DATOS!$U:$U</definedName>
    <definedName name="_______________________pes9" localSheetId="10">[1]DATOS!$U:$U</definedName>
    <definedName name="_______________________pes9" localSheetId="8">[1]DATOS!$U:$U</definedName>
    <definedName name="_______________________pes9" localSheetId="4">[1]DATOS!$U:$U</definedName>
    <definedName name="_______________________pes9" localSheetId="5">[1]DATOS!$U:$U</definedName>
    <definedName name="_______________________pes9" localSheetId="6">[1]DATOS!$U:$U</definedName>
    <definedName name="_______________________pes9">[1]DATOS!$U$1:$U$65536</definedName>
    <definedName name="______________________gol2" localSheetId="1">[2]DATOS!$I$1:$I$65536</definedName>
    <definedName name="______________________gol2" localSheetId="9">[1]DATOS!$I:$I</definedName>
    <definedName name="______________________gol2" localSheetId="10">[1]DATOS!$I:$I</definedName>
    <definedName name="______________________gol2" localSheetId="8">[1]DATOS!$I:$I</definedName>
    <definedName name="______________________gol2" localSheetId="4">[1]DATOS!$I:$I</definedName>
    <definedName name="______________________gol2" localSheetId="5">[1]DATOS!$I:$I</definedName>
    <definedName name="______________________gol2" localSheetId="6">[1]DATOS!$I:$I</definedName>
    <definedName name="______________________gol2">[1]DATOS!$I$1:$I$65536</definedName>
    <definedName name="______________________gol3" localSheetId="1">[2]DATOS!$M$1:$M$65536</definedName>
    <definedName name="______________________gol3" localSheetId="9">[1]DATOS!$M:$M</definedName>
    <definedName name="______________________gol3" localSheetId="10">[1]DATOS!$M:$M</definedName>
    <definedName name="______________________gol3" localSheetId="8">[1]DATOS!$M:$M</definedName>
    <definedName name="______________________gol3" localSheetId="4">[1]DATOS!$M:$M</definedName>
    <definedName name="______________________gol3" localSheetId="5">[1]DATOS!$M:$M</definedName>
    <definedName name="______________________gol3" localSheetId="6">[1]DATOS!$M:$M</definedName>
    <definedName name="______________________gol3">[1]DATOS!$M$1:$M$65536</definedName>
    <definedName name="______________________pes1" localSheetId="1">[2]DATOS!$G$1:$G$65536</definedName>
    <definedName name="______________________pes1" localSheetId="9">[1]DATOS!$G:$G</definedName>
    <definedName name="______________________pes1" localSheetId="10">[1]DATOS!$G:$G</definedName>
    <definedName name="______________________pes1" localSheetId="8">[1]DATOS!$G:$G</definedName>
    <definedName name="______________________pes1" localSheetId="4">[1]DATOS!$G:$G</definedName>
    <definedName name="______________________pes1" localSheetId="5">[1]DATOS!$G:$G</definedName>
    <definedName name="______________________pes1" localSheetId="6">[1]DATOS!$G:$G</definedName>
    <definedName name="______________________pes1">[1]DATOS!$G$1:$G$65536</definedName>
    <definedName name="______________________pes10" localSheetId="1">[2]DATOS!$V$1:$V$65536</definedName>
    <definedName name="______________________pes10" localSheetId="9">[1]DATOS!$V:$V</definedName>
    <definedName name="______________________pes10" localSheetId="10">[1]DATOS!$V:$V</definedName>
    <definedName name="______________________pes10" localSheetId="8">[1]DATOS!$V:$V</definedName>
    <definedName name="______________________pes10" localSheetId="4">[1]DATOS!$V:$V</definedName>
    <definedName name="______________________pes10" localSheetId="5">[1]DATOS!$V:$V</definedName>
    <definedName name="______________________pes10" localSheetId="6">[1]DATOS!$V:$V</definedName>
    <definedName name="______________________pes10">[1]DATOS!$V$1:$V$65536</definedName>
    <definedName name="______________________pes2" localSheetId="1">[2]DATOS!$H$1:$H$65536</definedName>
    <definedName name="______________________pes2" localSheetId="9">[1]DATOS!$H:$H</definedName>
    <definedName name="______________________pes2" localSheetId="10">[1]DATOS!$H:$H</definedName>
    <definedName name="______________________pes2" localSheetId="8">[1]DATOS!$H:$H</definedName>
    <definedName name="______________________pes2" localSheetId="4">[1]DATOS!$H:$H</definedName>
    <definedName name="______________________pes2" localSheetId="5">[1]DATOS!$H:$H</definedName>
    <definedName name="______________________pes2" localSheetId="6">[1]DATOS!$H:$H</definedName>
    <definedName name="______________________pes2">[1]DATOS!$H$1:$H$65536</definedName>
    <definedName name="______________________pes3" localSheetId="1">[2]DATOS!$K$1:$K$65536</definedName>
    <definedName name="______________________pes3" localSheetId="9">[1]DATOS!$K:$K</definedName>
    <definedName name="______________________pes3" localSheetId="10">[1]DATOS!$K:$K</definedName>
    <definedName name="______________________pes3" localSheetId="8">[1]DATOS!$K:$K</definedName>
    <definedName name="______________________pes3" localSheetId="4">[1]DATOS!$K:$K</definedName>
    <definedName name="______________________pes3" localSheetId="5">[1]DATOS!$K:$K</definedName>
    <definedName name="______________________pes3" localSheetId="6">[1]DATOS!$K:$K</definedName>
    <definedName name="______________________pes3">[1]DATOS!$K$1:$K$65536</definedName>
    <definedName name="______________________pes4" localSheetId="1">[2]DATOS!$L$1:$L$65536</definedName>
    <definedName name="______________________pes4" localSheetId="9">[1]DATOS!$L:$L</definedName>
    <definedName name="______________________pes4" localSheetId="10">[1]DATOS!$L:$L</definedName>
    <definedName name="______________________pes4" localSheetId="8">[1]DATOS!$L:$L</definedName>
    <definedName name="______________________pes4" localSheetId="4">[1]DATOS!$L:$L</definedName>
    <definedName name="______________________pes4" localSheetId="5">[1]DATOS!$L:$L</definedName>
    <definedName name="______________________pes4" localSheetId="6">[1]DATOS!$L:$L</definedName>
    <definedName name="______________________pes4">[1]DATOS!$L$1:$L$65536</definedName>
    <definedName name="______________________pes5" localSheetId="1">[2]DATOS!$O$1:$O$65536</definedName>
    <definedName name="______________________pes5" localSheetId="9">[1]DATOS!$O:$O</definedName>
    <definedName name="______________________pes5" localSheetId="10">[1]DATOS!$O:$O</definedName>
    <definedName name="______________________pes5" localSheetId="8">[1]DATOS!$O:$O</definedName>
    <definedName name="______________________pes5" localSheetId="4">[1]DATOS!$O:$O</definedName>
    <definedName name="______________________pes5" localSheetId="5">[1]DATOS!$O:$O</definedName>
    <definedName name="______________________pes5" localSheetId="6">[1]DATOS!$O:$O</definedName>
    <definedName name="______________________pes5">[1]DATOS!$O$1:$O$65536</definedName>
    <definedName name="______________________pes6" localSheetId="1">[2]DATOS!$P$1:$P$65536</definedName>
    <definedName name="______________________pes6" localSheetId="9">[1]DATOS!$P:$P</definedName>
    <definedName name="______________________pes6" localSheetId="10">[1]DATOS!$P:$P</definedName>
    <definedName name="______________________pes6" localSheetId="8">[1]DATOS!$P:$P</definedName>
    <definedName name="______________________pes6" localSheetId="4">[1]DATOS!$P:$P</definedName>
    <definedName name="______________________pes6" localSheetId="5">[1]DATOS!$P:$P</definedName>
    <definedName name="______________________pes6" localSheetId="6">[1]DATOS!$P:$P</definedName>
    <definedName name="______________________pes6">[1]DATOS!$P$1:$P$65536</definedName>
    <definedName name="______________________pes7" localSheetId="1">[2]DATOS!$R$1:$R$65536</definedName>
    <definedName name="______________________pes7" localSheetId="9">[1]DATOS!$R:$R</definedName>
    <definedName name="______________________pes7" localSheetId="10">[1]DATOS!$R:$R</definedName>
    <definedName name="______________________pes7" localSheetId="8">[1]DATOS!$R:$R</definedName>
    <definedName name="______________________pes7" localSheetId="4">[1]DATOS!$R:$R</definedName>
    <definedName name="______________________pes7" localSheetId="5">[1]DATOS!$R:$R</definedName>
    <definedName name="______________________pes7" localSheetId="6">[1]DATOS!$R:$R</definedName>
    <definedName name="______________________pes7">[1]DATOS!$R$1:$R$65536</definedName>
    <definedName name="______________________pes8" localSheetId="1">[2]DATOS!$S$1:$S$65536</definedName>
    <definedName name="______________________pes8" localSheetId="9">[1]DATOS!$S:$S</definedName>
    <definedName name="______________________pes8" localSheetId="10">[1]DATOS!$S:$S</definedName>
    <definedName name="______________________pes8" localSheetId="8">[1]DATOS!$S:$S</definedName>
    <definedName name="______________________pes8" localSheetId="4">[1]DATOS!$S:$S</definedName>
    <definedName name="______________________pes8" localSheetId="5">[1]DATOS!$S:$S</definedName>
    <definedName name="______________________pes8" localSheetId="6">[1]DATOS!$S:$S</definedName>
    <definedName name="______________________pes8">[1]DATOS!$S$1:$S$65536</definedName>
    <definedName name="______________________pes9" localSheetId="1">[2]DATOS!$U$1:$U$65536</definedName>
    <definedName name="______________________pes9" localSheetId="9">[1]DATOS!$U:$U</definedName>
    <definedName name="______________________pes9" localSheetId="10">[1]DATOS!$U:$U</definedName>
    <definedName name="______________________pes9" localSheetId="8">[1]DATOS!$U:$U</definedName>
    <definedName name="______________________pes9" localSheetId="4">[1]DATOS!$U:$U</definedName>
    <definedName name="______________________pes9" localSheetId="5">[1]DATOS!$U:$U</definedName>
    <definedName name="______________________pes9" localSheetId="6">[1]DATOS!$U:$U</definedName>
    <definedName name="______________________pes9">[1]DATOS!$U$1:$U$65536</definedName>
    <definedName name="_____________________gol2" localSheetId="1">[2]DATOS!$I$1:$I$65536</definedName>
    <definedName name="_____________________gol2" localSheetId="9">[1]DATOS!$I:$I</definedName>
    <definedName name="_____________________gol2" localSheetId="10">[1]DATOS!$I:$I</definedName>
    <definedName name="_____________________gol2" localSheetId="8">[1]DATOS!$I:$I</definedName>
    <definedName name="_____________________gol2" localSheetId="4">[1]DATOS!$I:$I</definedName>
    <definedName name="_____________________gol2" localSheetId="5">[1]DATOS!$I:$I</definedName>
    <definedName name="_____________________gol2" localSheetId="6">[1]DATOS!$I:$I</definedName>
    <definedName name="_____________________gol2">[1]DATOS!$I$1:$I$65536</definedName>
    <definedName name="_____________________gol3" localSheetId="1">[2]DATOS!$M$1:$M$65536</definedName>
    <definedName name="_____________________gol3" localSheetId="9">[1]DATOS!$M:$M</definedName>
    <definedName name="_____________________gol3" localSheetId="10">[1]DATOS!$M:$M</definedName>
    <definedName name="_____________________gol3" localSheetId="8">[1]DATOS!$M:$M</definedName>
    <definedName name="_____________________gol3" localSheetId="4">[1]DATOS!$M:$M</definedName>
    <definedName name="_____________________gol3" localSheetId="5">[1]DATOS!$M:$M</definedName>
    <definedName name="_____________________gol3" localSheetId="6">[1]DATOS!$M:$M</definedName>
    <definedName name="_____________________gol3">[1]DATOS!$M$1:$M$65536</definedName>
    <definedName name="_____________________pes1" localSheetId="1">[2]DATOS!$G$1:$G$65536</definedName>
    <definedName name="_____________________pes1" localSheetId="9">[1]DATOS!$G:$G</definedName>
    <definedName name="_____________________pes1" localSheetId="10">[1]DATOS!$G:$G</definedName>
    <definedName name="_____________________pes1" localSheetId="8">[1]DATOS!$G:$G</definedName>
    <definedName name="_____________________pes1" localSheetId="4">[1]DATOS!$G:$G</definedName>
    <definedName name="_____________________pes1" localSheetId="5">[1]DATOS!$G:$G</definedName>
    <definedName name="_____________________pes1" localSheetId="6">[1]DATOS!$G:$G</definedName>
    <definedName name="_____________________pes1">[1]DATOS!$G$1:$G$65536</definedName>
    <definedName name="_____________________pes10" localSheetId="1">[2]DATOS!$V$1:$V$65536</definedName>
    <definedName name="_____________________pes10" localSheetId="9">[1]DATOS!$V:$V</definedName>
    <definedName name="_____________________pes10" localSheetId="10">[1]DATOS!$V:$V</definedName>
    <definedName name="_____________________pes10" localSheetId="8">[1]DATOS!$V:$V</definedName>
    <definedName name="_____________________pes10" localSheetId="4">[1]DATOS!$V:$V</definedName>
    <definedName name="_____________________pes10" localSheetId="5">[1]DATOS!$V:$V</definedName>
    <definedName name="_____________________pes10" localSheetId="6">[1]DATOS!$V:$V</definedName>
    <definedName name="_____________________pes10">[1]DATOS!$V$1:$V$65536</definedName>
    <definedName name="_____________________pes2" localSheetId="1">[2]DATOS!$H$1:$H$65536</definedName>
    <definedName name="_____________________pes2" localSheetId="9">[1]DATOS!$H:$H</definedName>
    <definedName name="_____________________pes2" localSheetId="10">[1]DATOS!$H:$H</definedName>
    <definedName name="_____________________pes2" localSheetId="8">[1]DATOS!$H:$H</definedName>
    <definedName name="_____________________pes2" localSheetId="4">[1]DATOS!$H:$H</definedName>
    <definedName name="_____________________pes2" localSheetId="5">[1]DATOS!$H:$H</definedName>
    <definedName name="_____________________pes2" localSheetId="6">[1]DATOS!$H:$H</definedName>
    <definedName name="_____________________pes2">[1]DATOS!$H$1:$H$65536</definedName>
    <definedName name="_____________________pes3" localSheetId="1">[2]DATOS!$K$1:$K$65536</definedName>
    <definedName name="_____________________pes3" localSheetId="9">[1]DATOS!$K:$K</definedName>
    <definedName name="_____________________pes3" localSheetId="10">[1]DATOS!$K:$K</definedName>
    <definedName name="_____________________pes3" localSheetId="8">[1]DATOS!$K:$K</definedName>
    <definedName name="_____________________pes3" localSheetId="4">[1]DATOS!$K:$K</definedName>
    <definedName name="_____________________pes3" localSheetId="5">[1]DATOS!$K:$K</definedName>
    <definedName name="_____________________pes3" localSheetId="6">[1]DATOS!$K:$K</definedName>
    <definedName name="_____________________pes3">[1]DATOS!$K$1:$K$65536</definedName>
    <definedName name="_____________________pes4" localSheetId="1">[2]DATOS!$L$1:$L$65536</definedName>
    <definedName name="_____________________pes4" localSheetId="9">[1]DATOS!$L:$L</definedName>
    <definedName name="_____________________pes4" localSheetId="10">[1]DATOS!$L:$L</definedName>
    <definedName name="_____________________pes4" localSheetId="8">[1]DATOS!$L:$L</definedName>
    <definedName name="_____________________pes4" localSheetId="4">[1]DATOS!$L:$L</definedName>
    <definedName name="_____________________pes4" localSheetId="5">[1]DATOS!$L:$L</definedName>
    <definedName name="_____________________pes4" localSheetId="6">[1]DATOS!$L:$L</definedName>
    <definedName name="_____________________pes4">[1]DATOS!$L$1:$L$65536</definedName>
    <definedName name="_____________________pes5" localSheetId="1">[2]DATOS!$O$1:$O$65536</definedName>
    <definedName name="_____________________pes5" localSheetId="9">[1]DATOS!$O:$O</definedName>
    <definedName name="_____________________pes5" localSheetId="10">[1]DATOS!$O:$O</definedName>
    <definedName name="_____________________pes5" localSheetId="8">[1]DATOS!$O:$O</definedName>
    <definedName name="_____________________pes5" localSheetId="4">[1]DATOS!$O:$O</definedName>
    <definedName name="_____________________pes5" localSheetId="5">[1]DATOS!$O:$O</definedName>
    <definedName name="_____________________pes5" localSheetId="6">[1]DATOS!$O:$O</definedName>
    <definedName name="_____________________pes5">[1]DATOS!$O$1:$O$65536</definedName>
    <definedName name="_____________________pes6" localSheetId="1">[2]DATOS!$P$1:$P$65536</definedName>
    <definedName name="_____________________pes6" localSheetId="9">[1]DATOS!$P:$P</definedName>
    <definedName name="_____________________pes6" localSheetId="10">[1]DATOS!$P:$P</definedName>
    <definedName name="_____________________pes6" localSheetId="8">[1]DATOS!$P:$P</definedName>
    <definedName name="_____________________pes6" localSheetId="4">[1]DATOS!$P:$P</definedName>
    <definedName name="_____________________pes6" localSheetId="5">[1]DATOS!$P:$P</definedName>
    <definedName name="_____________________pes6" localSheetId="6">[1]DATOS!$P:$P</definedName>
    <definedName name="_____________________pes6">[1]DATOS!$P$1:$P$65536</definedName>
    <definedName name="_____________________pes7" localSheetId="1">[2]DATOS!$R$1:$R$65536</definedName>
    <definedName name="_____________________pes7" localSheetId="9">[1]DATOS!$R:$R</definedName>
    <definedName name="_____________________pes7" localSheetId="10">[1]DATOS!$R:$R</definedName>
    <definedName name="_____________________pes7" localSheetId="8">[1]DATOS!$R:$R</definedName>
    <definedName name="_____________________pes7" localSheetId="4">[1]DATOS!$R:$R</definedName>
    <definedName name="_____________________pes7" localSheetId="5">[1]DATOS!$R:$R</definedName>
    <definedName name="_____________________pes7" localSheetId="6">[1]DATOS!$R:$R</definedName>
    <definedName name="_____________________pes7">[1]DATOS!$R$1:$R$65536</definedName>
    <definedName name="_____________________pes8" localSheetId="1">[2]DATOS!$S$1:$S$65536</definedName>
    <definedName name="_____________________pes8" localSheetId="9">[1]DATOS!$S:$S</definedName>
    <definedName name="_____________________pes8" localSheetId="10">[1]DATOS!$S:$S</definedName>
    <definedName name="_____________________pes8" localSheetId="8">[1]DATOS!$S:$S</definedName>
    <definedName name="_____________________pes8" localSheetId="4">[1]DATOS!$S:$S</definedName>
    <definedName name="_____________________pes8" localSheetId="5">[1]DATOS!$S:$S</definedName>
    <definedName name="_____________________pes8" localSheetId="6">[1]DATOS!$S:$S</definedName>
    <definedName name="_____________________pes8">[1]DATOS!$S$1:$S$65536</definedName>
    <definedName name="_____________________pes9" localSheetId="1">[2]DATOS!$U$1:$U$65536</definedName>
    <definedName name="_____________________pes9" localSheetId="9">[1]DATOS!$U:$U</definedName>
    <definedName name="_____________________pes9" localSheetId="10">[1]DATOS!$U:$U</definedName>
    <definedName name="_____________________pes9" localSheetId="8">[1]DATOS!$U:$U</definedName>
    <definedName name="_____________________pes9" localSheetId="4">[1]DATOS!$U:$U</definedName>
    <definedName name="_____________________pes9" localSheetId="5">[1]DATOS!$U:$U</definedName>
    <definedName name="_____________________pes9" localSheetId="6">[1]DATOS!$U:$U</definedName>
    <definedName name="_____________________pes9">[1]DATOS!$U$1:$U$65536</definedName>
    <definedName name="____________________gol2" localSheetId="1">[2]DATOS!$I$1:$I$65536</definedName>
    <definedName name="____________________gol2" localSheetId="9">[1]DATOS!$I:$I</definedName>
    <definedName name="____________________gol2" localSheetId="10">[1]DATOS!$I:$I</definedName>
    <definedName name="____________________gol2" localSheetId="8">[1]DATOS!$I:$I</definedName>
    <definedName name="____________________gol2" localSheetId="4">[1]DATOS!$I:$I</definedName>
    <definedName name="____________________gol2" localSheetId="5">[1]DATOS!$I:$I</definedName>
    <definedName name="____________________gol2" localSheetId="6">[1]DATOS!$I:$I</definedName>
    <definedName name="____________________gol2">[1]DATOS!$I$1:$I$65536</definedName>
    <definedName name="____________________gol3" localSheetId="1">[2]DATOS!$M$1:$M$65536</definedName>
    <definedName name="____________________gol3" localSheetId="9">[1]DATOS!$M:$M</definedName>
    <definedName name="____________________gol3" localSheetId="10">[1]DATOS!$M:$M</definedName>
    <definedName name="____________________gol3" localSheetId="8">[1]DATOS!$M:$M</definedName>
    <definedName name="____________________gol3" localSheetId="4">[1]DATOS!$M:$M</definedName>
    <definedName name="____________________gol3" localSheetId="5">[1]DATOS!$M:$M</definedName>
    <definedName name="____________________gol3" localSheetId="6">[1]DATOS!$M:$M</definedName>
    <definedName name="____________________gol3">[1]DATOS!$M$1:$M$65536</definedName>
    <definedName name="____________________pes1" localSheetId="1">[2]DATOS!$G$1:$G$65536</definedName>
    <definedName name="____________________pes1" localSheetId="9">[1]DATOS!$G:$G</definedName>
    <definedName name="____________________pes1" localSheetId="10">[1]DATOS!$G:$G</definedName>
    <definedName name="____________________pes1" localSheetId="8">[1]DATOS!$G:$G</definedName>
    <definedName name="____________________pes1" localSheetId="4">[1]DATOS!$G:$G</definedName>
    <definedName name="____________________pes1" localSheetId="5">[1]DATOS!$G:$G</definedName>
    <definedName name="____________________pes1" localSheetId="6">[1]DATOS!$G:$G</definedName>
    <definedName name="____________________pes1">[1]DATOS!$G$1:$G$65536</definedName>
    <definedName name="____________________pes10" localSheetId="1">[2]DATOS!$V$1:$V$65536</definedName>
    <definedName name="____________________pes10" localSheetId="9">[1]DATOS!$V:$V</definedName>
    <definedName name="____________________pes10" localSheetId="10">[1]DATOS!$V:$V</definedName>
    <definedName name="____________________pes10" localSheetId="8">[1]DATOS!$V:$V</definedName>
    <definedName name="____________________pes10" localSheetId="4">[1]DATOS!$V:$V</definedName>
    <definedName name="____________________pes10" localSheetId="5">[1]DATOS!$V:$V</definedName>
    <definedName name="____________________pes10" localSheetId="6">[1]DATOS!$V:$V</definedName>
    <definedName name="____________________pes10">[1]DATOS!$V$1:$V$65536</definedName>
    <definedName name="____________________pes2" localSheetId="1">[2]DATOS!$H$1:$H$65536</definedName>
    <definedName name="____________________pes2" localSheetId="9">[1]DATOS!$H:$H</definedName>
    <definedName name="____________________pes2" localSheetId="10">[1]DATOS!$H:$H</definedName>
    <definedName name="____________________pes2" localSheetId="8">[1]DATOS!$H:$H</definedName>
    <definedName name="____________________pes2" localSheetId="4">[1]DATOS!$H:$H</definedName>
    <definedName name="____________________pes2" localSheetId="5">[1]DATOS!$H:$H</definedName>
    <definedName name="____________________pes2" localSheetId="6">[1]DATOS!$H:$H</definedName>
    <definedName name="____________________pes2">[1]DATOS!$H$1:$H$65536</definedName>
    <definedName name="____________________pes3" localSheetId="1">[2]DATOS!$K$1:$K$65536</definedName>
    <definedName name="____________________pes3" localSheetId="9">[1]DATOS!$K:$K</definedName>
    <definedName name="____________________pes3" localSheetId="10">[1]DATOS!$K:$K</definedName>
    <definedName name="____________________pes3" localSheetId="8">[1]DATOS!$K:$K</definedName>
    <definedName name="____________________pes3" localSheetId="4">[1]DATOS!$K:$K</definedName>
    <definedName name="____________________pes3" localSheetId="5">[1]DATOS!$K:$K</definedName>
    <definedName name="____________________pes3" localSheetId="6">[1]DATOS!$K:$K</definedName>
    <definedName name="____________________pes3">[1]DATOS!$K$1:$K$65536</definedName>
    <definedName name="____________________pes4" localSheetId="1">[2]DATOS!$L$1:$L$65536</definedName>
    <definedName name="____________________pes4" localSheetId="9">[1]DATOS!$L:$L</definedName>
    <definedName name="____________________pes4" localSheetId="10">[1]DATOS!$L:$L</definedName>
    <definedName name="____________________pes4" localSheetId="8">[1]DATOS!$L:$L</definedName>
    <definedName name="____________________pes4" localSheetId="4">[1]DATOS!$L:$L</definedName>
    <definedName name="____________________pes4" localSheetId="5">[1]DATOS!$L:$L</definedName>
    <definedName name="____________________pes4" localSheetId="6">[1]DATOS!$L:$L</definedName>
    <definedName name="____________________pes4">[1]DATOS!$L$1:$L$65536</definedName>
    <definedName name="____________________pes5" localSheetId="1">[2]DATOS!$O$1:$O$65536</definedName>
    <definedName name="____________________pes5" localSheetId="9">[1]DATOS!$O:$O</definedName>
    <definedName name="____________________pes5" localSheetId="10">[1]DATOS!$O:$O</definedName>
    <definedName name="____________________pes5" localSheetId="8">[1]DATOS!$O:$O</definedName>
    <definedName name="____________________pes5" localSheetId="4">[1]DATOS!$O:$O</definedName>
    <definedName name="____________________pes5" localSheetId="5">[1]DATOS!$O:$O</definedName>
    <definedName name="____________________pes5" localSheetId="6">[1]DATOS!$O:$O</definedName>
    <definedName name="____________________pes5">[1]DATOS!$O$1:$O$65536</definedName>
    <definedName name="____________________pes6" localSheetId="1">[2]DATOS!$P$1:$P$65536</definedName>
    <definedName name="____________________pes6" localSheetId="9">[1]DATOS!$P:$P</definedName>
    <definedName name="____________________pes6" localSheetId="10">[1]DATOS!$P:$P</definedName>
    <definedName name="____________________pes6" localSheetId="8">[1]DATOS!$P:$P</definedName>
    <definedName name="____________________pes6" localSheetId="4">[1]DATOS!$P:$P</definedName>
    <definedName name="____________________pes6" localSheetId="5">[1]DATOS!$P:$P</definedName>
    <definedName name="____________________pes6" localSheetId="6">[1]DATOS!$P:$P</definedName>
    <definedName name="____________________pes6">[1]DATOS!$P$1:$P$65536</definedName>
    <definedName name="____________________pes7" localSheetId="1">[2]DATOS!$R$1:$R$65536</definedName>
    <definedName name="____________________pes7" localSheetId="9">[1]DATOS!$R:$R</definedName>
    <definedName name="____________________pes7" localSheetId="10">[1]DATOS!$R:$R</definedName>
    <definedName name="____________________pes7" localSheetId="8">[1]DATOS!$R:$R</definedName>
    <definedName name="____________________pes7" localSheetId="4">[1]DATOS!$R:$R</definedName>
    <definedName name="____________________pes7" localSheetId="5">[1]DATOS!$R:$R</definedName>
    <definedName name="____________________pes7" localSheetId="6">[1]DATOS!$R:$R</definedName>
    <definedName name="____________________pes7">[1]DATOS!$R$1:$R$65536</definedName>
    <definedName name="____________________pes8" localSheetId="1">[2]DATOS!$S$1:$S$65536</definedName>
    <definedName name="____________________pes8" localSheetId="9">[1]DATOS!$S:$S</definedName>
    <definedName name="____________________pes8" localSheetId="10">[1]DATOS!$S:$S</definedName>
    <definedName name="____________________pes8" localSheetId="8">[1]DATOS!$S:$S</definedName>
    <definedName name="____________________pes8" localSheetId="4">[1]DATOS!$S:$S</definedName>
    <definedName name="____________________pes8" localSheetId="5">[1]DATOS!$S:$S</definedName>
    <definedName name="____________________pes8" localSheetId="6">[1]DATOS!$S:$S</definedName>
    <definedName name="____________________pes8">[1]DATOS!$S$1:$S$65536</definedName>
    <definedName name="____________________pes9" localSheetId="1">[2]DATOS!$U$1:$U$65536</definedName>
    <definedName name="____________________pes9" localSheetId="9">[1]DATOS!$U:$U</definedName>
    <definedName name="____________________pes9" localSheetId="10">[1]DATOS!$U:$U</definedName>
    <definedName name="____________________pes9" localSheetId="8">[1]DATOS!$U:$U</definedName>
    <definedName name="____________________pes9" localSheetId="4">[1]DATOS!$U:$U</definedName>
    <definedName name="____________________pes9" localSheetId="5">[1]DATOS!$U:$U</definedName>
    <definedName name="____________________pes9" localSheetId="6">[1]DATOS!$U:$U</definedName>
    <definedName name="____________________pes9">[1]DATOS!$U$1:$U$65536</definedName>
    <definedName name="___________________gol2" localSheetId="1">[2]DATOS!$I$1:$I$65536</definedName>
    <definedName name="___________________gol2" localSheetId="9">[1]DATOS!$I:$I</definedName>
    <definedName name="___________________gol2" localSheetId="10">[1]DATOS!$I:$I</definedName>
    <definedName name="___________________gol2" localSheetId="8">[1]DATOS!$I:$I</definedName>
    <definedName name="___________________gol2" localSheetId="4">[1]DATOS!$I:$I</definedName>
    <definedName name="___________________gol2" localSheetId="5">[1]DATOS!$I:$I</definedName>
    <definedName name="___________________gol2" localSheetId="6">[1]DATOS!$I:$I</definedName>
    <definedName name="___________________gol2">[1]DATOS!$I$1:$I$65536</definedName>
    <definedName name="___________________gol3" localSheetId="1">[2]DATOS!$M$1:$M$65536</definedName>
    <definedName name="___________________gol3" localSheetId="9">[1]DATOS!$M:$M</definedName>
    <definedName name="___________________gol3" localSheetId="10">[1]DATOS!$M:$M</definedName>
    <definedName name="___________________gol3" localSheetId="8">[1]DATOS!$M:$M</definedName>
    <definedName name="___________________gol3" localSheetId="4">[1]DATOS!$M:$M</definedName>
    <definedName name="___________________gol3" localSheetId="5">[1]DATOS!$M:$M</definedName>
    <definedName name="___________________gol3" localSheetId="6">[1]DATOS!$M:$M</definedName>
    <definedName name="___________________gol3">[1]DATOS!$M$1:$M$65536</definedName>
    <definedName name="___________________pes1" localSheetId="1">[2]DATOS!$G$1:$G$65536</definedName>
    <definedName name="___________________pes1" localSheetId="9">[1]DATOS!$G:$G</definedName>
    <definedName name="___________________pes1" localSheetId="10">[1]DATOS!$G:$G</definedName>
    <definedName name="___________________pes1" localSheetId="8">[1]DATOS!$G:$G</definedName>
    <definedName name="___________________pes1" localSheetId="4">[1]DATOS!$G:$G</definedName>
    <definedName name="___________________pes1" localSheetId="5">[1]DATOS!$G:$G</definedName>
    <definedName name="___________________pes1" localSheetId="6">[1]DATOS!$G:$G</definedName>
    <definedName name="___________________pes1">[1]DATOS!$G$1:$G$65536</definedName>
    <definedName name="___________________pes10" localSheetId="1">[2]DATOS!$V$1:$V$65536</definedName>
    <definedName name="___________________pes10" localSheetId="9">[1]DATOS!$V:$V</definedName>
    <definedName name="___________________pes10" localSheetId="10">[1]DATOS!$V:$V</definedName>
    <definedName name="___________________pes10" localSheetId="8">[1]DATOS!$V:$V</definedName>
    <definedName name="___________________pes10" localSheetId="4">[1]DATOS!$V:$V</definedName>
    <definedName name="___________________pes10" localSheetId="5">[1]DATOS!$V:$V</definedName>
    <definedName name="___________________pes10" localSheetId="6">[1]DATOS!$V:$V</definedName>
    <definedName name="___________________pes10">[1]DATOS!$V$1:$V$65536</definedName>
    <definedName name="___________________pes2" localSheetId="1">[2]DATOS!$H$1:$H$65536</definedName>
    <definedName name="___________________pes2" localSheetId="9">[1]DATOS!$H:$H</definedName>
    <definedName name="___________________pes2" localSheetId="10">[1]DATOS!$H:$H</definedName>
    <definedName name="___________________pes2" localSheetId="8">[1]DATOS!$H:$H</definedName>
    <definedName name="___________________pes2" localSheetId="4">[1]DATOS!$H:$H</definedName>
    <definedName name="___________________pes2" localSheetId="5">[1]DATOS!$H:$H</definedName>
    <definedName name="___________________pes2" localSheetId="6">[1]DATOS!$H:$H</definedName>
    <definedName name="___________________pes2">[1]DATOS!$H$1:$H$65536</definedName>
    <definedName name="___________________pes3" localSheetId="1">[2]DATOS!$K$1:$K$65536</definedName>
    <definedName name="___________________pes3" localSheetId="9">[1]DATOS!$K:$K</definedName>
    <definedName name="___________________pes3" localSheetId="10">[1]DATOS!$K:$K</definedName>
    <definedName name="___________________pes3" localSheetId="8">[1]DATOS!$K:$K</definedName>
    <definedName name="___________________pes3" localSheetId="4">[1]DATOS!$K:$K</definedName>
    <definedName name="___________________pes3" localSheetId="5">[1]DATOS!$K:$K</definedName>
    <definedName name="___________________pes3" localSheetId="6">[1]DATOS!$K:$K</definedName>
    <definedName name="___________________pes3">[1]DATOS!$K$1:$K$65536</definedName>
    <definedName name="___________________pes4" localSheetId="1">[2]DATOS!$L$1:$L$65536</definedName>
    <definedName name="___________________pes4" localSheetId="9">[1]DATOS!$L:$L</definedName>
    <definedName name="___________________pes4" localSheetId="10">[1]DATOS!$L:$L</definedName>
    <definedName name="___________________pes4" localSheetId="8">[1]DATOS!$L:$L</definedName>
    <definedName name="___________________pes4" localSheetId="4">[1]DATOS!$L:$L</definedName>
    <definedName name="___________________pes4" localSheetId="5">[1]DATOS!$L:$L</definedName>
    <definedName name="___________________pes4" localSheetId="6">[1]DATOS!$L:$L</definedName>
    <definedName name="___________________pes4">[1]DATOS!$L$1:$L$65536</definedName>
    <definedName name="___________________pes5" localSheetId="1">[2]DATOS!$O$1:$O$65536</definedName>
    <definedName name="___________________pes5" localSheetId="9">[1]DATOS!$O:$O</definedName>
    <definedName name="___________________pes5" localSheetId="10">[1]DATOS!$O:$O</definedName>
    <definedName name="___________________pes5" localSheetId="8">[1]DATOS!$O:$O</definedName>
    <definedName name="___________________pes5" localSheetId="4">[1]DATOS!$O:$O</definedName>
    <definedName name="___________________pes5" localSheetId="5">[1]DATOS!$O:$O</definedName>
    <definedName name="___________________pes5" localSheetId="6">[1]DATOS!$O:$O</definedName>
    <definedName name="___________________pes5">[1]DATOS!$O$1:$O$65536</definedName>
    <definedName name="___________________pes6" localSheetId="1">[2]DATOS!$P$1:$P$65536</definedName>
    <definedName name="___________________pes6" localSheetId="9">[1]DATOS!$P:$P</definedName>
    <definedName name="___________________pes6" localSheetId="10">[1]DATOS!$P:$P</definedName>
    <definedName name="___________________pes6" localSheetId="8">[1]DATOS!$P:$P</definedName>
    <definedName name="___________________pes6" localSheetId="4">[1]DATOS!$P:$P</definedName>
    <definedName name="___________________pes6" localSheetId="5">[1]DATOS!$P:$P</definedName>
    <definedName name="___________________pes6" localSheetId="6">[1]DATOS!$P:$P</definedName>
    <definedName name="___________________pes6">[1]DATOS!$P$1:$P$65536</definedName>
    <definedName name="___________________pes7" localSheetId="1">[2]DATOS!$R$1:$R$65536</definedName>
    <definedName name="___________________pes7" localSheetId="9">[1]DATOS!$R:$R</definedName>
    <definedName name="___________________pes7" localSheetId="10">[1]DATOS!$R:$R</definedName>
    <definedName name="___________________pes7" localSheetId="8">[1]DATOS!$R:$R</definedName>
    <definedName name="___________________pes7" localSheetId="4">[1]DATOS!$R:$R</definedName>
    <definedName name="___________________pes7" localSheetId="5">[1]DATOS!$R:$R</definedName>
    <definedName name="___________________pes7" localSheetId="6">[1]DATOS!$R:$R</definedName>
    <definedName name="___________________pes7">[1]DATOS!$R$1:$R$65536</definedName>
    <definedName name="___________________pes8" localSheetId="1">[2]DATOS!$S$1:$S$65536</definedName>
    <definedName name="___________________pes8" localSheetId="9">[1]DATOS!$S:$S</definedName>
    <definedName name="___________________pes8" localSheetId="10">[1]DATOS!$S:$S</definedName>
    <definedName name="___________________pes8" localSheetId="8">[1]DATOS!$S:$S</definedName>
    <definedName name="___________________pes8" localSheetId="4">[1]DATOS!$S:$S</definedName>
    <definedName name="___________________pes8" localSheetId="5">[1]DATOS!$S:$S</definedName>
    <definedName name="___________________pes8" localSheetId="6">[1]DATOS!$S:$S</definedName>
    <definedName name="___________________pes8">[1]DATOS!$S$1:$S$65536</definedName>
    <definedName name="___________________pes9" localSheetId="1">[2]DATOS!$U$1:$U$65536</definedName>
    <definedName name="___________________pes9" localSheetId="9">[1]DATOS!$U:$U</definedName>
    <definedName name="___________________pes9" localSheetId="10">[1]DATOS!$U:$U</definedName>
    <definedName name="___________________pes9" localSheetId="8">[1]DATOS!$U:$U</definedName>
    <definedName name="___________________pes9" localSheetId="4">[1]DATOS!$U:$U</definedName>
    <definedName name="___________________pes9" localSheetId="5">[1]DATOS!$U:$U</definedName>
    <definedName name="___________________pes9" localSheetId="6">[1]DATOS!$U:$U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 localSheetId="9">#REF!</definedName>
    <definedName name="_____________K1" localSheetId="10">#REF!</definedName>
    <definedName name="_____________K1" localSheetId="8">#REF!</definedName>
    <definedName name="_____________K1" localSheetId="4">#REF!</definedName>
    <definedName name="_____________K1">#REF!</definedName>
    <definedName name="_____________L1" localSheetId="10">#REF!</definedName>
    <definedName name="_____________L1" localSheetId="8">#REF!</definedName>
    <definedName name="_____________L1" localSheetId="4">#REF!</definedName>
    <definedName name="_____________L1">#REF!</definedName>
    <definedName name="_____________L2" localSheetId="10">#REF!</definedName>
    <definedName name="_____________L2" localSheetId="8">#REF!</definedName>
    <definedName name="_____________L2" localSheetId="4">#REF!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 localSheetId="9">#REF!</definedName>
    <definedName name="____________K1" localSheetId="10">#REF!</definedName>
    <definedName name="____________K1" localSheetId="8">#REF!</definedName>
    <definedName name="____________K1" localSheetId="4">#REF!</definedName>
    <definedName name="____________K1">#REF!</definedName>
    <definedName name="____________L1" localSheetId="10">#REF!</definedName>
    <definedName name="____________L1" localSheetId="8">#REF!</definedName>
    <definedName name="____________L1" localSheetId="4">#REF!</definedName>
    <definedName name="____________L1">#REF!</definedName>
    <definedName name="____________L2" localSheetId="10">#REF!</definedName>
    <definedName name="____________L2" localSheetId="8">#REF!</definedName>
    <definedName name="____________L2" localSheetId="4">#REF!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 localSheetId="9">#REF!</definedName>
    <definedName name="___________a03" localSheetId="10">#REF!</definedName>
    <definedName name="___________a03" localSheetId="8">#REF!</definedName>
    <definedName name="___________a03" localSheetId="4">#REF!</definedName>
    <definedName name="___________a03">#REF!</definedName>
    <definedName name="___________A1" localSheetId="10">#REF!</definedName>
    <definedName name="___________A1" localSheetId="8">#REF!</definedName>
    <definedName name="___________A1" localSheetId="4">#REF!</definedName>
    <definedName name="___________A1">#REF!</definedName>
    <definedName name="___________A25" localSheetId="10">#REF!</definedName>
    <definedName name="___________A25" localSheetId="8">#REF!</definedName>
    <definedName name="___________A25" localSheetId="4">#REF!</definedName>
    <definedName name="___________A25">#REF!</definedName>
    <definedName name="___________CD1" localSheetId="10">#REF!</definedName>
    <definedName name="___________CD1" localSheetId="4">#REF!</definedName>
    <definedName name="___________CD1">#REF!</definedName>
    <definedName name="___________ddd1" localSheetId="10">#REF!</definedName>
    <definedName name="___________ddd1" localSheetId="4">#REF!</definedName>
    <definedName name="___________ddd1">#REF!</definedName>
    <definedName name="___________G2" localSheetId="10">#REF!</definedName>
    <definedName name="___________G2" localSheetId="4">#REF!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 localSheetId="9">#REF!</definedName>
    <definedName name="___________JJ1" localSheetId="10">#REF!</definedName>
    <definedName name="___________JJ1" localSheetId="8">#REF!</definedName>
    <definedName name="___________JJ1" localSheetId="4">#REF!</definedName>
    <definedName name="___________JJ1">#REF!</definedName>
    <definedName name="___________K1" localSheetId="10">#REF!</definedName>
    <definedName name="___________K1" localSheetId="8">#REF!</definedName>
    <definedName name="___________K1" localSheetId="4">#REF!</definedName>
    <definedName name="___________K1">#REF!</definedName>
    <definedName name="___________L1" localSheetId="10">#REF!</definedName>
    <definedName name="___________L1" localSheetId="8">#REF!</definedName>
    <definedName name="___________L1" localSheetId="4">#REF!</definedName>
    <definedName name="___________L1">#REF!</definedName>
    <definedName name="___________L2" localSheetId="10">#REF!</definedName>
    <definedName name="___________L2" localSheetId="4">#REF!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 localSheetId="9">#REF!</definedName>
    <definedName name="__________K1" localSheetId="10">#REF!</definedName>
    <definedName name="__________K1" localSheetId="8">#REF!</definedName>
    <definedName name="__________K1" localSheetId="4">#REF!</definedName>
    <definedName name="__________K1">#REF!</definedName>
    <definedName name="__________L1" localSheetId="10">#REF!</definedName>
    <definedName name="__________L1" localSheetId="8">#REF!</definedName>
    <definedName name="__________L1" localSheetId="4">#REF!</definedName>
    <definedName name="__________L1">#REF!</definedName>
    <definedName name="__________L2" localSheetId="10">#REF!</definedName>
    <definedName name="__________L2" localSheetId="8">#REF!</definedName>
    <definedName name="__________L2" localSheetId="4">#REF!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 localSheetId="9">#REF!</definedName>
    <definedName name="_________a03" localSheetId="10">#REF!</definedName>
    <definedName name="_________a03" localSheetId="8">#REF!</definedName>
    <definedName name="_________a03" localSheetId="4">#REF!</definedName>
    <definedName name="_________a03">#REF!</definedName>
    <definedName name="_________A1" localSheetId="10">#REF!</definedName>
    <definedName name="_________A1" localSheetId="8">#REF!</definedName>
    <definedName name="_________A1" localSheetId="4">#REF!</definedName>
    <definedName name="_________A1">#REF!</definedName>
    <definedName name="_________A25" localSheetId="10">#REF!</definedName>
    <definedName name="_________A25" localSheetId="8">#REF!</definedName>
    <definedName name="_________A25" localSheetId="4">#REF!</definedName>
    <definedName name="_________A25">#REF!</definedName>
    <definedName name="_________CD1" localSheetId="10">#REF!</definedName>
    <definedName name="_________CD1" localSheetId="4">#REF!</definedName>
    <definedName name="_________CD1">#REF!</definedName>
    <definedName name="_________ddd1" localSheetId="10">#REF!</definedName>
    <definedName name="_________ddd1" localSheetId="4">#REF!</definedName>
    <definedName name="_________ddd1">#REF!</definedName>
    <definedName name="_________G2" localSheetId="10">#REF!</definedName>
    <definedName name="_________G2" localSheetId="4">#REF!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 localSheetId="9">#REF!</definedName>
    <definedName name="_________JJ1" localSheetId="10">#REF!</definedName>
    <definedName name="_________JJ1" localSheetId="8">#REF!</definedName>
    <definedName name="_________JJ1" localSheetId="4">#REF!</definedName>
    <definedName name="_________JJ1">#REF!</definedName>
    <definedName name="_________K1" localSheetId="10">#REF!</definedName>
    <definedName name="_________K1" localSheetId="8">#REF!</definedName>
    <definedName name="_________K1" localSheetId="4">#REF!</definedName>
    <definedName name="_________K1">#REF!</definedName>
    <definedName name="_________L1" localSheetId="10">#REF!</definedName>
    <definedName name="_________L1" localSheetId="8">#REF!</definedName>
    <definedName name="_________L1" localSheetId="4">#REF!</definedName>
    <definedName name="_________L1">#REF!</definedName>
    <definedName name="_________L2" localSheetId="10">#REF!</definedName>
    <definedName name="_________L2" localSheetId="4">#REF!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 localSheetId="9">#REF!</definedName>
    <definedName name="_________vz2" localSheetId="10">#REF!</definedName>
    <definedName name="_________vz2" localSheetId="8">#REF!</definedName>
    <definedName name="_________vz2" localSheetId="4">#REF!</definedName>
    <definedName name="_________vz2">#REF!</definedName>
    <definedName name="________a03" localSheetId="10">#REF!</definedName>
    <definedName name="________a03" localSheetId="8">#REF!</definedName>
    <definedName name="________a03" localSheetId="4">#REF!</definedName>
    <definedName name="________a03">#REF!</definedName>
    <definedName name="________A1" localSheetId="10">#REF!</definedName>
    <definedName name="________A1" localSheetId="8">#REF!</definedName>
    <definedName name="________A1" localSheetId="4">#REF!</definedName>
    <definedName name="________A1">#REF!</definedName>
    <definedName name="________A25" localSheetId="10">#REF!</definedName>
    <definedName name="________A25" localSheetId="4">#REF!</definedName>
    <definedName name="________A25">#REF!</definedName>
    <definedName name="________CD1" localSheetId="10">#REF!</definedName>
    <definedName name="________CD1" localSheetId="4">#REF!</definedName>
    <definedName name="________CD1">#REF!</definedName>
    <definedName name="________ddd1" localSheetId="10">#REF!</definedName>
    <definedName name="________ddd1" localSheetId="4">#REF!</definedName>
    <definedName name="________ddd1">#REF!</definedName>
    <definedName name="________G2" localSheetId="10">#REF!</definedName>
    <definedName name="________G2" localSheetId="4">#REF!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 localSheetId="9">#REF!</definedName>
    <definedName name="________JJ1" localSheetId="10">#REF!</definedName>
    <definedName name="________JJ1" localSheetId="8">#REF!</definedName>
    <definedName name="________JJ1" localSheetId="4">#REF!</definedName>
    <definedName name="________JJ1">#REF!</definedName>
    <definedName name="________K1" localSheetId="10">#REF!</definedName>
    <definedName name="________K1" localSheetId="8">#REF!</definedName>
    <definedName name="________K1" localSheetId="4">#REF!</definedName>
    <definedName name="________K1">#REF!</definedName>
    <definedName name="________L1" localSheetId="10">#REF!</definedName>
    <definedName name="________L1" localSheetId="8">#REF!</definedName>
    <definedName name="________L1" localSheetId="4">#REF!</definedName>
    <definedName name="________L1">#REF!</definedName>
    <definedName name="________L2" localSheetId="10">#REF!</definedName>
    <definedName name="________L2" localSheetId="4">#REF!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 localSheetId="9">#REF!</definedName>
    <definedName name="________vz2" localSheetId="10">#REF!</definedName>
    <definedName name="________vz2" localSheetId="8">#REF!</definedName>
    <definedName name="________vz2" localSheetId="4">#REF!</definedName>
    <definedName name="________vz2">#REF!</definedName>
    <definedName name="_______a03" localSheetId="10">#REF!</definedName>
    <definedName name="_______a03" localSheetId="8">#REF!</definedName>
    <definedName name="_______a03" localSheetId="4">#REF!</definedName>
    <definedName name="_______a03">#REF!</definedName>
    <definedName name="_______A1" localSheetId="10">#REF!</definedName>
    <definedName name="_______A1" localSheetId="8">#REF!</definedName>
    <definedName name="_______A1" localSheetId="4">#REF!</definedName>
    <definedName name="_______A1">#REF!</definedName>
    <definedName name="_______A25" localSheetId="10">#REF!</definedName>
    <definedName name="_______A25" localSheetId="4">#REF!</definedName>
    <definedName name="_______A25">#REF!</definedName>
    <definedName name="_______CD1" localSheetId="10">#REF!</definedName>
    <definedName name="_______CD1" localSheetId="4">#REF!</definedName>
    <definedName name="_______CD1">#REF!</definedName>
    <definedName name="_______ddd1" localSheetId="10">#REF!</definedName>
    <definedName name="_______ddd1" localSheetId="4">#REF!</definedName>
    <definedName name="_______ddd1">#REF!</definedName>
    <definedName name="_______G2" localSheetId="10">#REF!</definedName>
    <definedName name="_______G2" localSheetId="4">#REF!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 localSheetId="9">#REF!</definedName>
    <definedName name="_______JJ1" localSheetId="10">#REF!</definedName>
    <definedName name="_______JJ1" localSheetId="8">#REF!</definedName>
    <definedName name="_______JJ1" localSheetId="4">#REF!</definedName>
    <definedName name="_______JJ1">#REF!</definedName>
    <definedName name="_______K1" localSheetId="10">#REF!</definedName>
    <definedName name="_______K1" localSheetId="8">#REF!</definedName>
    <definedName name="_______K1" localSheetId="7">#REF!</definedName>
    <definedName name="_______K1" localSheetId="4">#REF!</definedName>
    <definedName name="_______K1" localSheetId="5">#REF!</definedName>
    <definedName name="_______K1" localSheetId="6">#REF!</definedName>
    <definedName name="_______K1">#REF!</definedName>
    <definedName name="_______L1" localSheetId="10">#REF!</definedName>
    <definedName name="_______L1" localSheetId="8">#REF!</definedName>
    <definedName name="_______L1" localSheetId="4">#REF!</definedName>
    <definedName name="_______L1" localSheetId="5">#REF!</definedName>
    <definedName name="_______L1" localSheetId="6">#REF!</definedName>
    <definedName name="_______L1">#REF!</definedName>
    <definedName name="_______L2" localSheetId="10">#REF!</definedName>
    <definedName name="_______L2" localSheetId="8">#REF!</definedName>
    <definedName name="_______L2" localSheetId="4">#REF!</definedName>
    <definedName name="_______L2" localSheetId="5">#REF!</definedName>
    <definedName name="_______L2" localSheetId="6">#REF!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 localSheetId="9">#REF!</definedName>
    <definedName name="_______vz2" localSheetId="10">#REF!</definedName>
    <definedName name="_______vz2" localSheetId="8">#REF!</definedName>
    <definedName name="_______vz2" localSheetId="4">#REF!</definedName>
    <definedName name="_______vz2">#REF!</definedName>
    <definedName name="______a03" localSheetId="10">#REF!</definedName>
    <definedName name="______a03" localSheetId="8">#REF!</definedName>
    <definedName name="______a03" localSheetId="4">#REF!</definedName>
    <definedName name="______a03">#REF!</definedName>
    <definedName name="______A1" localSheetId="10">#REF!</definedName>
    <definedName name="______A1" localSheetId="8">#REF!</definedName>
    <definedName name="______A1" localSheetId="4">#REF!</definedName>
    <definedName name="______A1">#REF!</definedName>
    <definedName name="______A25" localSheetId="10">#REF!</definedName>
    <definedName name="______A25" localSheetId="4">#REF!</definedName>
    <definedName name="______A25">#REF!</definedName>
    <definedName name="______CD1" localSheetId="10">#REF!</definedName>
    <definedName name="______CD1" localSheetId="4">#REF!</definedName>
    <definedName name="______CD1">#REF!</definedName>
    <definedName name="______ddd1" localSheetId="10">#REF!</definedName>
    <definedName name="______ddd1" localSheetId="4">#REF!</definedName>
    <definedName name="______ddd1">#REF!</definedName>
    <definedName name="______G2" localSheetId="10">#REF!</definedName>
    <definedName name="______G2" localSheetId="4">#REF!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 localSheetId="9">#REF!</definedName>
    <definedName name="______JJ1" localSheetId="10">#REF!</definedName>
    <definedName name="______JJ1" localSheetId="8">#REF!</definedName>
    <definedName name="______JJ1" localSheetId="4">#REF!</definedName>
    <definedName name="______JJ1">#REF!</definedName>
    <definedName name="______K1" localSheetId="10">#REF!</definedName>
    <definedName name="______K1" localSheetId="8">#REF!</definedName>
    <definedName name="______K1" localSheetId="4">#REF!</definedName>
    <definedName name="______K1">#REF!</definedName>
    <definedName name="______L1" localSheetId="10">#REF!</definedName>
    <definedName name="______L1" localSheetId="8">#REF!</definedName>
    <definedName name="______L1" localSheetId="4">#REF!</definedName>
    <definedName name="______L1">#REF!</definedName>
    <definedName name="______L2" localSheetId="10">#REF!</definedName>
    <definedName name="______L2" localSheetId="4">#REF!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 localSheetId="9">#REF!</definedName>
    <definedName name="______vz2" localSheetId="10">#REF!</definedName>
    <definedName name="______vz2" localSheetId="8">#REF!</definedName>
    <definedName name="______vz2" localSheetId="4">#REF!</definedName>
    <definedName name="______vz2">#REF!</definedName>
    <definedName name="_____a03" localSheetId="10">#REF!</definedName>
    <definedName name="_____a03" localSheetId="8">#REF!</definedName>
    <definedName name="_____a03" localSheetId="4">#REF!</definedName>
    <definedName name="_____a03">#REF!</definedName>
    <definedName name="_____A1" localSheetId="10">#REF!</definedName>
    <definedName name="_____A1" localSheetId="8">#REF!</definedName>
    <definedName name="_____A1" localSheetId="4">#REF!</definedName>
    <definedName name="_____A1">#REF!</definedName>
    <definedName name="_____A25" localSheetId="10">#REF!</definedName>
    <definedName name="_____A25" localSheetId="4">#REF!</definedName>
    <definedName name="_____A25">#REF!</definedName>
    <definedName name="_____CD1" localSheetId="10">#REF!</definedName>
    <definedName name="_____CD1" localSheetId="4">#REF!</definedName>
    <definedName name="_____CD1">#REF!</definedName>
    <definedName name="_____ddd1" localSheetId="10">#REF!</definedName>
    <definedName name="_____ddd1" localSheetId="4">#REF!</definedName>
    <definedName name="_____ddd1">#REF!</definedName>
    <definedName name="_____G2" localSheetId="10">#REF!</definedName>
    <definedName name="_____G2" localSheetId="4">#REF!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 localSheetId="9">#REF!</definedName>
    <definedName name="_____JJ1" localSheetId="10">#REF!</definedName>
    <definedName name="_____JJ1" localSheetId="8">#REF!</definedName>
    <definedName name="_____JJ1" localSheetId="4">#REF!</definedName>
    <definedName name="_____JJ1">#REF!</definedName>
    <definedName name="_____K1" localSheetId="10">#REF!</definedName>
    <definedName name="_____K1" localSheetId="8">#REF!</definedName>
    <definedName name="_____K1" localSheetId="7">#REF!</definedName>
    <definedName name="_____K1" localSheetId="4">#REF!</definedName>
    <definedName name="_____K1" localSheetId="5">#REF!</definedName>
    <definedName name="_____K1" localSheetId="6">#REF!</definedName>
    <definedName name="_____K1">#REF!</definedName>
    <definedName name="_____L1" localSheetId="10">#REF!</definedName>
    <definedName name="_____L1" localSheetId="8">#REF!</definedName>
    <definedName name="_____L1" localSheetId="4">#REF!</definedName>
    <definedName name="_____L1" localSheetId="5">#REF!</definedName>
    <definedName name="_____L1" localSheetId="6">#REF!</definedName>
    <definedName name="_____L1">#REF!</definedName>
    <definedName name="_____L2" localSheetId="10">#REF!</definedName>
    <definedName name="_____L2" localSheetId="8">#REF!</definedName>
    <definedName name="_____L2" localSheetId="4">#REF!</definedName>
    <definedName name="_____L2" localSheetId="5">#REF!</definedName>
    <definedName name="_____L2" localSheetId="6">#REF!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 localSheetId="9">#REF!</definedName>
    <definedName name="_____vz2" localSheetId="10">#REF!</definedName>
    <definedName name="_____vz2" localSheetId="8">#REF!</definedName>
    <definedName name="_____vz2" localSheetId="4">#REF!</definedName>
    <definedName name="_____vz2">#REF!</definedName>
    <definedName name="____a03" localSheetId="10">#REF!</definedName>
    <definedName name="____a03" localSheetId="8">#REF!</definedName>
    <definedName name="____a03" localSheetId="4">#REF!</definedName>
    <definedName name="____a03">#REF!</definedName>
    <definedName name="____A1" localSheetId="10">#REF!</definedName>
    <definedName name="____A1" localSheetId="8">#REF!</definedName>
    <definedName name="____A1" localSheetId="4">#REF!</definedName>
    <definedName name="____A1">#REF!</definedName>
    <definedName name="____A25" localSheetId="10">#REF!</definedName>
    <definedName name="____A25" localSheetId="4">#REF!</definedName>
    <definedName name="____A25">#REF!</definedName>
    <definedName name="____CD1" localSheetId="10">#REF!</definedName>
    <definedName name="____CD1" localSheetId="4">#REF!</definedName>
    <definedName name="____CD1">#REF!</definedName>
    <definedName name="____ddd1" localSheetId="10">#REF!</definedName>
    <definedName name="____ddd1" localSheetId="4">#REF!</definedName>
    <definedName name="____ddd1">#REF!</definedName>
    <definedName name="____G2" localSheetId="10">#REF!</definedName>
    <definedName name="____G2" localSheetId="4">#REF!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 localSheetId="9">#REF!</definedName>
    <definedName name="____JJ1" localSheetId="10">#REF!</definedName>
    <definedName name="____JJ1" localSheetId="8">#REF!</definedName>
    <definedName name="____JJ1" localSheetId="4">#REF!</definedName>
    <definedName name="____JJ1">#REF!</definedName>
    <definedName name="____K1" localSheetId="10">#REF!</definedName>
    <definedName name="____K1" localSheetId="8">#REF!</definedName>
    <definedName name="____K1" localSheetId="7">#REF!</definedName>
    <definedName name="____K1" localSheetId="4">#REF!</definedName>
    <definedName name="____K1" localSheetId="5">#REF!</definedName>
    <definedName name="____K1" localSheetId="6">#REF!</definedName>
    <definedName name="____K1">#REF!</definedName>
    <definedName name="____L1" localSheetId="10">#REF!</definedName>
    <definedName name="____L1" localSheetId="8">#REF!</definedName>
    <definedName name="____L1" localSheetId="4">#REF!</definedName>
    <definedName name="____L1" localSheetId="5">#REF!</definedName>
    <definedName name="____L1" localSheetId="6">#REF!</definedName>
    <definedName name="____L1">#REF!</definedName>
    <definedName name="____L2" localSheetId="10">#REF!</definedName>
    <definedName name="____L2" localSheetId="8">#REF!</definedName>
    <definedName name="____L2" localSheetId="4">#REF!</definedName>
    <definedName name="____L2" localSheetId="5">#REF!</definedName>
    <definedName name="____L2" localSheetId="6">#REF!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 localSheetId="9">#REF!</definedName>
    <definedName name="____vz2" localSheetId="10">#REF!</definedName>
    <definedName name="____vz2" localSheetId="8">#REF!</definedName>
    <definedName name="____vz2" localSheetId="4">#REF!</definedName>
    <definedName name="____vz2">#REF!</definedName>
    <definedName name="___a03" localSheetId="10">#REF!</definedName>
    <definedName name="___a03" localSheetId="8">#REF!</definedName>
    <definedName name="___a03" localSheetId="4">#REF!</definedName>
    <definedName name="___a03">#REF!</definedName>
    <definedName name="___A1" localSheetId="10">#REF!</definedName>
    <definedName name="___A1" localSheetId="8">#REF!</definedName>
    <definedName name="___A1" localSheetId="4">#REF!</definedName>
    <definedName name="___A1">#REF!</definedName>
    <definedName name="___A25" localSheetId="10">#REF!</definedName>
    <definedName name="___A25" localSheetId="4">#REF!</definedName>
    <definedName name="___A25">#REF!</definedName>
    <definedName name="___CD1" localSheetId="10">#REF!</definedName>
    <definedName name="___CD1" localSheetId="4">#REF!</definedName>
    <definedName name="___CD1">#REF!</definedName>
    <definedName name="___ddd1" localSheetId="10">#REF!</definedName>
    <definedName name="___ddd1" localSheetId="4">#REF!</definedName>
    <definedName name="___ddd1">#REF!</definedName>
    <definedName name="___G2" localSheetId="10">#REF!</definedName>
    <definedName name="___G2" localSheetId="4">#REF!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 localSheetId="9">#REF!</definedName>
    <definedName name="___JJ1" localSheetId="10">#REF!</definedName>
    <definedName name="___JJ1" localSheetId="8">#REF!</definedName>
    <definedName name="___JJ1" localSheetId="4">#REF!</definedName>
    <definedName name="___JJ1">#REF!</definedName>
    <definedName name="___K1" localSheetId="10">#REF!</definedName>
    <definedName name="___K1" localSheetId="8">#REF!</definedName>
    <definedName name="___K1" localSheetId="7">#REF!</definedName>
    <definedName name="___K1" localSheetId="4">#REF!</definedName>
    <definedName name="___K1" localSheetId="5">#REF!</definedName>
    <definedName name="___K1" localSheetId="6">#REF!</definedName>
    <definedName name="___K1">#REF!</definedName>
    <definedName name="___L1" localSheetId="10">#REF!</definedName>
    <definedName name="___L1" localSheetId="8">#REF!</definedName>
    <definedName name="___L1" localSheetId="4">#REF!</definedName>
    <definedName name="___L1" localSheetId="5">#REF!</definedName>
    <definedName name="___L1" localSheetId="6">#REF!</definedName>
    <definedName name="___L1">#REF!</definedName>
    <definedName name="___L2" localSheetId="10">#REF!</definedName>
    <definedName name="___L2" localSheetId="8">#REF!</definedName>
    <definedName name="___L2" localSheetId="4">#REF!</definedName>
    <definedName name="___L2" localSheetId="5">#REF!</definedName>
    <definedName name="___L2" localSheetId="6">#REF!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 localSheetId="9">#REF!</definedName>
    <definedName name="___vz2" localSheetId="10">#REF!</definedName>
    <definedName name="___vz2" localSheetId="8">#REF!</definedName>
    <definedName name="___vz2" localSheetId="4">#REF!</definedName>
    <definedName name="___vz2">#REF!</definedName>
    <definedName name="__a03" localSheetId="10">#REF!</definedName>
    <definedName name="__a03" localSheetId="8">#REF!</definedName>
    <definedName name="__a03" localSheetId="4">#REF!</definedName>
    <definedName name="__a03">#REF!</definedName>
    <definedName name="__A1" localSheetId="10">#REF!</definedName>
    <definedName name="__A1" localSheetId="8">#REF!</definedName>
    <definedName name="__A1" localSheetId="4">#REF!</definedName>
    <definedName name="__A1">#REF!</definedName>
    <definedName name="__A25" localSheetId="10">#REF!</definedName>
    <definedName name="__A25" localSheetId="4">#REF!</definedName>
    <definedName name="__A25">#REF!</definedName>
    <definedName name="__CD1" localSheetId="10">#REF!</definedName>
    <definedName name="__CD1" localSheetId="4">#REF!</definedName>
    <definedName name="__CD1">#REF!</definedName>
    <definedName name="__ddd1" localSheetId="10">#REF!</definedName>
    <definedName name="__ddd1" localSheetId="4">#REF!</definedName>
    <definedName name="__ddd1">#REF!</definedName>
    <definedName name="__G2" localSheetId="10">#REF!</definedName>
    <definedName name="__G2" localSheetId="4">#REF!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 localSheetId="9">#REF!</definedName>
    <definedName name="__JJ1" localSheetId="10">#REF!</definedName>
    <definedName name="__JJ1" localSheetId="8">#REF!</definedName>
    <definedName name="__JJ1" localSheetId="4">#REF!</definedName>
    <definedName name="__JJ1">#REF!</definedName>
    <definedName name="__K1" localSheetId="10">#REF!</definedName>
    <definedName name="__K1" localSheetId="8">#REF!</definedName>
    <definedName name="__K1" localSheetId="4">#REF!</definedName>
    <definedName name="__K1">#REF!</definedName>
    <definedName name="__L1" localSheetId="10">#REF!</definedName>
    <definedName name="__L1" localSheetId="8">#REF!</definedName>
    <definedName name="__L1" localSheetId="4">#REF!</definedName>
    <definedName name="__L1">#REF!</definedName>
    <definedName name="__L2" localSheetId="10">#REF!</definedName>
    <definedName name="__L2" localSheetId="4">#REF!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 localSheetId="9">#REF!</definedName>
    <definedName name="__vz2" localSheetId="10">#REF!</definedName>
    <definedName name="__vz2" localSheetId="8">#REF!</definedName>
    <definedName name="__vz2" localSheetId="4">#REF!</definedName>
    <definedName name="__vz2">#REF!</definedName>
    <definedName name="_a03" localSheetId="10">#REF!</definedName>
    <definedName name="_a03" localSheetId="8">#REF!</definedName>
    <definedName name="_a03" localSheetId="4">#REF!</definedName>
    <definedName name="_a03">#REF!</definedName>
    <definedName name="_A1" localSheetId="10">#REF!</definedName>
    <definedName name="_A1" localSheetId="8">#REF!</definedName>
    <definedName name="_A1" localSheetId="4">#REF!</definedName>
    <definedName name="_A1">#REF!</definedName>
    <definedName name="_A25" localSheetId="10">#REF!</definedName>
    <definedName name="_A25" localSheetId="4">#REF!</definedName>
    <definedName name="_A25">#REF!</definedName>
    <definedName name="_CD1" localSheetId="10">#REF!</definedName>
    <definedName name="_CD1" localSheetId="4">#REF!</definedName>
    <definedName name="_CD1">#REF!</definedName>
    <definedName name="_ddd1" localSheetId="10">#REF!</definedName>
    <definedName name="_ddd1" localSheetId="4">#REF!</definedName>
    <definedName name="_ddd1">#REF!</definedName>
    <definedName name="_fc" localSheetId="10">#REF!</definedName>
    <definedName name="_fc" localSheetId="8">#REF!</definedName>
    <definedName name="_fc" localSheetId="7">#REF!</definedName>
    <definedName name="_fc" localSheetId="4">#REF!</definedName>
    <definedName name="_fc" localSheetId="5">#REF!</definedName>
    <definedName name="_fc" localSheetId="6">#REF!</definedName>
    <definedName name="_fc">#REF!</definedName>
    <definedName name="_G2" localSheetId="10">#REF!</definedName>
    <definedName name="_G2" localSheetId="4">#REF!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 localSheetId="9">#REF!</definedName>
    <definedName name="_JJ1" localSheetId="10">#REF!</definedName>
    <definedName name="_JJ1" localSheetId="8">#REF!</definedName>
    <definedName name="_JJ1" localSheetId="4">#REF!</definedName>
    <definedName name="_JJ1">#REF!</definedName>
    <definedName name="_K1" localSheetId="10">#REF!</definedName>
    <definedName name="_K1" localSheetId="8">#REF!</definedName>
    <definedName name="_K1" localSheetId="7">#REF!</definedName>
    <definedName name="_K1" localSheetId="4">#REF!</definedName>
    <definedName name="_K1" localSheetId="5">#REF!</definedName>
    <definedName name="_K1" localSheetId="6">#REF!</definedName>
    <definedName name="_K1">#REF!</definedName>
    <definedName name="_L1" localSheetId="10">#REF!</definedName>
    <definedName name="_L1" localSheetId="8">#REF!</definedName>
    <definedName name="_L1" localSheetId="4">#REF!</definedName>
    <definedName name="_L1" localSheetId="5">#REF!</definedName>
    <definedName name="_L1" localSheetId="6">#REF!</definedName>
    <definedName name="_L1">#REF!</definedName>
    <definedName name="_L2" localSheetId="10">#REF!</definedName>
    <definedName name="_L2" localSheetId="8">#REF!</definedName>
    <definedName name="_L2" localSheetId="4">#REF!</definedName>
    <definedName name="_L2" localSheetId="5">#REF!</definedName>
    <definedName name="_L2" localSheetId="6">#REF!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9" hidden="1">#REF!</definedName>
    <definedName name="_Regression_Out" localSheetId="10" hidden="1">#REF!</definedName>
    <definedName name="_Regression_Out" localSheetId="8" hidden="1">#REF!</definedName>
    <definedName name="_Regression_Out" localSheetId="7" hidden="1">#REF!</definedName>
    <definedName name="_Regression_Out" localSheetId="4" hidden="1">#REF!</definedName>
    <definedName name="_Regression_Out" localSheetId="5" hidden="1">#REF!</definedName>
    <definedName name="_Regression_Out" localSheetId="6" hidden="1">#REF!</definedName>
    <definedName name="_Regression_Out" hidden="1">#REF!</definedName>
    <definedName name="_Regression_X" localSheetId="10" hidden="1">#REF!</definedName>
    <definedName name="_Regression_X" localSheetId="8" hidden="1">#REF!</definedName>
    <definedName name="_Regression_X" localSheetId="4" hidden="1">#REF!</definedName>
    <definedName name="_Regression_X" localSheetId="5" hidden="1">#REF!</definedName>
    <definedName name="_Regression_X" localSheetId="6" hidden="1">#REF!</definedName>
    <definedName name="_Regression_X" hidden="1">#REF!</definedName>
    <definedName name="_Regression_Y" localSheetId="10" hidden="1">#REF!</definedName>
    <definedName name="_Regression_Y" localSheetId="8" hidden="1">#REF!</definedName>
    <definedName name="_Regression_Y" localSheetId="4" hidden="1">#REF!</definedName>
    <definedName name="_Regression_Y" localSheetId="5" hidden="1">#REF!</definedName>
    <definedName name="_Regression_Y" localSheetId="6" hidden="1">#REF!</definedName>
    <definedName name="_Regression_Y" hidden="1">#REF!</definedName>
    <definedName name="_vz2" localSheetId="10">#REF!</definedName>
    <definedName name="_vz2" localSheetId="4">#REF!</definedName>
    <definedName name="_vz2">#REF!</definedName>
    <definedName name="A" localSheetId="10">#REF!</definedName>
    <definedName name="A" localSheetId="4">#REF!</definedName>
    <definedName name="A">#REF!</definedName>
    <definedName name="A_IMPRESIÓN_IM" localSheetId="10">#REF!</definedName>
    <definedName name="A_IMPRESIÓN_IM" localSheetId="4">#REF!</definedName>
    <definedName name="A_IMPRESIÓN_IM" localSheetId="5">#REF!</definedName>
    <definedName name="A_IMPRESIÓN_IM">#REF!</definedName>
    <definedName name="AAA" localSheetId="10">#REF!</definedName>
    <definedName name="AAA" localSheetId="4">#REF!</definedName>
    <definedName name="AAA">#REF!</definedName>
    <definedName name="AAAA" localSheetId="10">#REF!</definedName>
    <definedName name="AAAA" localSheetId="4">#REF!</definedName>
    <definedName name="AAAA">#REF!</definedName>
    <definedName name="AAAAA" localSheetId="10">#REF!</definedName>
    <definedName name="AAAAA" localSheetId="4">#REF!</definedName>
    <definedName name="AAAAA">#REF!</definedName>
    <definedName name="AAAAAA" localSheetId="10">#REF!</definedName>
    <definedName name="AAAAAA" localSheetId="4">#REF!</definedName>
    <definedName name="AAAAAA">#REF!</definedName>
    <definedName name="AAIU" localSheetId="9">'[3]Resumen resul laborat'!$AE$5:$AE$33</definedName>
    <definedName name="AAIU" localSheetId="10">'[3]Resumen resul laborat'!$AE$5:$AE$33</definedName>
    <definedName name="AAIU" localSheetId="8">'[3]Resumen resul laborat'!$AE$5:$AE$33</definedName>
    <definedName name="AAIU" localSheetId="7">'[3]Resumen resul laborat'!$AE$5:$AE$33</definedName>
    <definedName name="AAIU" localSheetId="4">'[3]Resumen resul laborat'!$AE$5:$AE$33</definedName>
    <definedName name="AAIU" localSheetId="5">'[3]Resumen resul laborat'!$AE$5:$AE$33</definedName>
    <definedName name="AAIU" localSheetId="6">'[4]Resumen resul laborat'!$AE$5:$AE$33</definedName>
    <definedName name="AAIU">'[3]Resumen resul laborat'!$AE$5:$AE$33</definedName>
    <definedName name="Acumulado">[5]Datos!$S$3:$S$1912</definedName>
    <definedName name="AIU" localSheetId="9">'[3]Resumen resul laborat'!$AE$5:$AE$34</definedName>
    <definedName name="AIU" localSheetId="10">'[3]Resumen resul laborat'!$AE$5:$AE$34</definedName>
    <definedName name="AIU" localSheetId="8">'[3]Resumen resul laborat'!$AE$5:$AE$34</definedName>
    <definedName name="AIU" localSheetId="7">'[3]Resumen resul laborat'!$AE$5:$AE$34</definedName>
    <definedName name="AIU" localSheetId="4">'[3]Resumen resul laborat'!$AE$5:$AE$34</definedName>
    <definedName name="AIU" localSheetId="5">'[3]Resumen resul laborat'!$AE$5:$AE$34</definedName>
    <definedName name="AIU" localSheetId="6">'[4]Resumen resul laborat'!$AE$5:$AE$34</definedName>
    <definedName name="AIU">'[3]Resumen resul laborat'!$AE$5:$AE$34</definedName>
    <definedName name="alaaa" localSheetId="9">#REF!</definedName>
    <definedName name="alaaa" localSheetId="10">#REF!</definedName>
    <definedName name="alaaa" localSheetId="8">#REF!</definedName>
    <definedName name="alaaa" localSheetId="4">#REF!</definedName>
    <definedName name="alaaa">#REF!</definedName>
    <definedName name="alarg" localSheetId="10">#REF!</definedName>
    <definedName name="alarg" localSheetId="8">#REF!</definedName>
    <definedName name="alarg" localSheetId="4">#REF!</definedName>
    <definedName name="alarg">#REF!</definedName>
    <definedName name="_xlnm.Print_Area" localSheetId="2">Financiero!$B$1:$U$180</definedName>
    <definedName name="_xlnm.Print_Area" localSheetId="1">Predial!$A$1:$I$46</definedName>
    <definedName name="_xlnm.Print_Area" localSheetId="10">'Reg fotográfico ambiental UF2.1'!$B$1:$M$206</definedName>
    <definedName name="_xlnm.Print_Area" localSheetId="8">'Registro fotográfico OyM'!$B$1:$M$101</definedName>
    <definedName name="_xlnm.Print_Area" localSheetId="4">'Registro fotográfico redes'!$B$1:$L$69</definedName>
    <definedName name="_xlnm.Print_Area" localSheetId="5">'Registro fotográfico técnico'!$B$1:$L$104</definedName>
    <definedName name="_xlnm.Print_Area" localSheetId="6">'Registro fotográfico túnel'!$B$1:$M$229</definedName>
    <definedName name="arena" localSheetId="9">#REF!</definedName>
    <definedName name="arena" localSheetId="10">#REF!</definedName>
    <definedName name="arena" localSheetId="8">#REF!</definedName>
    <definedName name="arena" localSheetId="4">#REF!</definedName>
    <definedName name="arena">#REF!</definedName>
    <definedName name="asentamiento" localSheetId="10">#REF!</definedName>
    <definedName name="asentamiento" localSheetId="8">#REF!</definedName>
    <definedName name="asentamiento" localSheetId="7">#REF!</definedName>
    <definedName name="asentamiento" localSheetId="4">#REF!</definedName>
    <definedName name="asentamiento" localSheetId="5">#REF!</definedName>
    <definedName name="asentamiento" localSheetId="6">#REF!</definedName>
    <definedName name="asentamiento">#REF!</definedName>
    <definedName name="BANCO">'[6]Consignaciones CCS'!$D$8:$D$379</definedName>
    <definedName name="bbb" localSheetId="2">[1]DATOS!#REF!</definedName>
    <definedName name="bbb" localSheetId="1">[2]DATOS!#REF!</definedName>
    <definedName name="bbb" localSheetId="9">[1]DATOS!#REF!</definedName>
    <definedName name="bbb" localSheetId="10">[1]DATOS!#REF!</definedName>
    <definedName name="bbb" localSheetId="8">[1]DATOS!#REF!</definedName>
    <definedName name="bbb" localSheetId="7">[1]DATOS!#REF!</definedName>
    <definedName name="bbb" localSheetId="4">[1]DATOS!#REF!</definedName>
    <definedName name="bbb" localSheetId="3">[1]DATOS!#REF!</definedName>
    <definedName name="bbb" localSheetId="5">[1]DATOS!#REF!</definedName>
    <definedName name="bbb">[1]DATOS!#REF!</definedName>
    <definedName name="boor" localSheetId="9" hidden="1">[7]L!#REF!</definedName>
    <definedName name="boor" localSheetId="10" hidden="1">[7]L!#REF!</definedName>
    <definedName name="boor" localSheetId="8" hidden="1">[7]L!#REF!</definedName>
    <definedName name="boor" localSheetId="4" hidden="1">[7]L!#REF!</definedName>
    <definedName name="boor" hidden="1">[7]L!#REF!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9">#REF!</definedName>
    <definedName name="BuiltIn_Print_Titles___0___0___0___0___0" localSheetId="10">#REF!</definedName>
    <definedName name="BuiltIn_Print_Titles___0___0___0___0___0" localSheetId="8">#REF!</definedName>
    <definedName name="BuiltIn_Print_Titles___0___0___0___0___0" localSheetId="7">#REF!</definedName>
    <definedName name="BuiltIn_Print_Titles___0___0___0___0___0" localSheetId="4">#REF!</definedName>
    <definedName name="BuiltIn_Print_Titles___0___0___0___0___0" localSheetId="5">#REF!</definedName>
    <definedName name="BuiltIn_Print_Titles___0___0___0___0___0" localSheetId="6">#REF!</definedName>
    <definedName name="BuiltIn_Print_Titles___0___0___0___0___0">#REF!</definedName>
    <definedName name="C.B.R._USME" localSheetId="10">#REF!</definedName>
    <definedName name="C.B.R._USME" localSheetId="8">#REF!</definedName>
    <definedName name="C.B.R._USME" localSheetId="4">#REF!</definedName>
    <definedName name="C.B.R._USME">#REF!</definedName>
    <definedName name="C.B.R_Usme" localSheetId="10">#REF!</definedName>
    <definedName name="C.B.R_Usme" localSheetId="4">#REF!</definedName>
    <definedName name="C.B.R_Usme">#REF!</definedName>
    <definedName name="C_B_R_USME" localSheetId="10">#REF!</definedName>
    <definedName name="C_B_R_USME" localSheetId="4">#REF!</definedName>
    <definedName name="C_B_R_USME">#REF!</definedName>
    <definedName name="CARACTERIZACION" localSheetId="10">#REF!</definedName>
    <definedName name="CARACTERIZACION" localSheetId="4">#REF!</definedName>
    <definedName name="CARACTERIZACION">#REF!</definedName>
    <definedName name="CARAS" localSheetId="10">#REF!</definedName>
    <definedName name="CARAS" localSheetId="4">#REF!</definedName>
    <definedName name="CARAS">#REF!</definedName>
    <definedName name="CARASF2" localSheetId="10">#REF!</definedName>
    <definedName name="CARASF2" localSheetId="4">#REF!</definedName>
    <definedName name="CARASF2">#REF!</definedName>
    <definedName name="CARLOS" localSheetId="10">#REF!</definedName>
    <definedName name="CARLOS" localSheetId="4">#REF!</definedName>
    <definedName name="CARLOS">#REF!</definedName>
    <definedName name="CARSF1" localSheetId="10">#REF!</definedName>
    <definedName name="CARSF1" localSheetId="4">#REF!</definedName>
    <definedName name="CARSF1">#REF!</definedName>
    <definedName name="CARSF2" localSheetId="10">#REF!</definedName>
    <definedName name="CARSF2" localSheetId="4">#REF!</definedName>
    <definedName name="CARSF2">#REF!</definedName>
    <definedName name="CARSF3" localSheetId="10">#REF!</definedName>
    <definedName name="CARSF3" localSheetId="4">#REF!</definedName>
    <definedName name="CARSF3">#REF!</definedName>
    <definedName name="Cimiento">[8]Hoja2!$C$9:$C$11</definedName>
    <definedName name="Clasificacion" localSheetId="10">[9]!Clasificacion</definedName>
    <definedName name="Clasificacion" localSheetId="4">[9]!Clasificacion</definedName>
    <definedName name="Clasificacion">[9]!Clasificacion</definedName>
    <definedName name="CLASIFICACION1" localSheetId="9">#REF!</definedName>
    <definedName name="CLASIFICACION1" localSheetId="10">#REF!</definedName>
    <definedName name="CLASIFICACION1" localSheetId="8">#REF!</definedName>
    <definedName name="CLASIFICACION1" localSheetId="4">#REF!</definedName>
    <definedName name="CLASIFICACION1">#REF!</definedName>
    <definedName name="CLASIFICACION2" localSheetId="10">#REF!</definedName>
    <definedName name="CLASIFICACION2" localSheetId="8">#REF!</definedName>
    <definedName name="CLASIFICACION2" localSheetId="4">#REF!</definedName>
    <definedName name="CLASIFICACION2">#REF!</definedName>
    <definedName name="CONCEPTO">'[6]Consignaciones CCS'!$G$8:$G$379</definedName>
    <definedName name="COTA" localSheetId="9">#REF!</definedName>
    <definedName name="COTA" localSheetId="10">#REF!</definedName>
    <definedName name="COTA" localSheetId="8">#REF!</definedName>
    <definedName name="COTA" localSheetId="4">#REF!</definedName>
    <definedName name="COTA">#REF!</definedName>
    <definedName name="CUA" localSheetId="10">#REF!</definedName>
    <definedName name="CUA" localSheetId="8">#REF!</definedName>
    <definedName name="CUA" localSheetId="7">#REF!</definedName>
    <definedName name="CUA" localSheetId="4">#REF!</definedName>
    <definedName name="CUA" localSheetId="5">#REF!</definedName>
    <definedName name="CUA" localSheetId="6">#REF!</definedName>
    <definedName name="CUA">#REF!</definedName>
    <definedName name="CUADR1" localSheetId="10">#REF!</definedName>
    <definedName name="CUADR1" localSheetId="4">#REF!</definedName>
    <definedName name="CUADR1">#REF!</definedName>
    <definedName name="CUADRO" localSheetId="10">#REF!</definedName>
    <definedName name="CUADRO" localSheetId="8">#REF!</definedName>
    <definedName name="CUADRO" localSheetId="4">#REF!</definedName>
    <definedName name="CUADRO" localSheetId="5">#REF!</definedName>
    <definedName name="CUADRO" localSheetId="6">#REF!</definedName>
    <definedName name="CUADRO">#REF!</definedName>
    <definedName name="CVBBB" localSheetId="10">#REF!</definedName>
    <definedName name="CVBBB" localSheetId="4">#REF!</definedName>
    <definedName name="CVBBB">#REF!</definedName>
    <definedName name="D" localSheetId="10">#REF!</definedName>
    <definedName name="D" localSheetId="8">#REF!</definedName>
    <definedName name="D" localSheetId="4">#REF!</definedName>
    <definedName name="D" localSheetId="5">#REF!</definedName>
    <definedName name="D" localSheetId="6">#REF!</definedName>
    <definedName name="D">#REF!</definedName>
    <definedName name="Datos" localSheetId="10">#REF!</definedName>
    <definedName name="Datos" localSheetId="4">#REF!</definedName>
    <definedName name="Datos" localSheetId="5">#REF!</definedName>
    <definedName name="Datos">#REF!</definedName>
    <definedName name="dddd" localSheetId="10">#REF!</definedName>
    <definedName name="dddd" localSheetId="4">#REF!</definedName>
    <definedName name="dddd">#REF!</definedName>
    <definedName name="DEPARTAMENTO" localSheetId="10">#REF!</definedName>
    <definedName name="DEPARTAMENTO" localSheetId="4">#REF!</definedName>
    <definedName name="DEPARTAMENTO" localSheetId="5">#REF!</definedName>
    <definedName name="DEPARTAMENTO">#REF!</definedName>
    <definedName name="DEPARTAMENTO1" localSheetId="10">#REF!</definedName>
    <definedName name="DEPARTAMENTO1" localSheetId="4">#REF!</definedName>
    <definedName name="DEPARTAMENTO1" localSheetId="5">#REF!</definedName>
    <definedName name="DEPARTAMENTO1">#REF!</definedName>
    <definedName name="desc" localSheetId="1">[2]DATOS!$C$1:$C$65536</definedName>
    <definedName name="desc">[1]DATOS!$C$1:$C$65536</definedName>
    <definedName name="Descripcion">[5]Datos!$B$3:$B$16384</definedName>
    <definedName name="dgdgdg" localSheetId="9">#REF!</definedName>
    <definedName name="dgdgdg" localSheetId="10">#REF!</definedName>
    <definedName name="dgdgdg" localSheetId="8">#REF!</definedName>
    <definedName name="dgdgdg" localSheetId="4">#REF!</definedName>
    <definedName name="dgdgdg">#REF!</definedName>
    <definedName name="dgdgfe" localSheetId="10">#REF!</definedName>
    <definedName name="dgdgfe" localSheetId="8">#REF!</definedName>
    <definedName name="dgdgfe" localSheetId="4">#REF!</definedName>
    <definedName name="dgdgfe">#REF!</definedName>
    <definedName name="DIANA" localSheetId="10">#REF!</definedName>
    <definedName name="DIANA" localSheetId="8">#REF!</definedName>
    <definedName name="DIANA" localSheetId="4">#REF!</definedName>
    <definedName name="DIANA">#REF!</definedName>
    <definedName name="DISEÑOMARSHALL" localSheetId="10">#REF!</definedName>
    <definedName name="DISEÑOMARSHALL" localSheetId="4">#REF!</definedName>
    <definedName name="DISEÑOMARSHALL">#REF!</definedName>
    <definedName name="DIVISION">#N/A</definedName>
    <definedName name="DLKFK" localSheetId="9">#REF!</definedName>
    <definedName name="DLKFK" localSheetId="10">#REF!</definedName>
    <definedName name="DLKFK" localSheetId="8">#REF!</definedName>
    <definedName name="DLKFK" localSheetId="7">#REF!</definedName>
    <definedName name="DLKFK" localSheetId="4">#REF!</definedName>
    <definedName name="DLKFK" localSheetId="5">#REF!</definedName>
    <definedName name="DLKFK" localSheetId="6">#REF!</definedName>
    <definedName name="DLKFK">#REF!</definedName>
    <definedName name="ENE">#N/A</definedName>
    <definedName name="enero" localSheetId="2">[1]DATOS!#REF!</definedName>
    <definedName name="enero" localSheetId="10">[1]DATOS!#REF!</definedName>
    <definedName name="enero" localSheetId="8">[1]DATOS!#REF!</definedName>
    <definedName name="enero" localSheetId="7">[1]DATOS!#REF!</definedName>
    <definedName name="enero" localSheetId="4">[1]DATOS!#REF!</definedName>
    <definedName name="enero">[1]DATOS!#REF!</definedName>
    <definedName name="EQUIV" localSheetId="9">#REF!</definedName>
    <definedName name="EQUIV" localSheetId="10">#REF!</definedName>
    <definedName name="EQUIV" localSheetId="8">#REF!</definedName>
    <definedName name="EQUIV" localSheetId="4">#REF!</definedName>
    <definedName name="EQUIV">#REF!</definedName>
    <definedName name="Estabilidad" localSheetId="10">#REF!</definedName>
    <definedName name="Estabilidad" localSheetId="8">#REF!</definedName>
    <definedName name="Estabilidad" localSheetId="4">#REF!</definedName>
    <definedName name="Estabilidad">#REF!</definedName>
    <definedName name="Estabilidad2" localSheetId="10">#REF!</definedName>
    <definedName name="Estabilidad2" localSheetId="8">#REF!</definedName>
    <definedName name="Estabilidad2" localSheetId="4">#REF!</definedName>
    <definedName name="Estabilidad2">#REF!</definedName>
    <definedName name="Estabilidad3" localSheetId="10">#REF!</definedName>
    <definedName name="Estabilidad3" localSheetId="4">#REF!</definedName>
    <definedName name="Estabilidad3">#REF!</definedName>
    <definedName name="ESTACION">'[6]Consignaciones CCS'!$A$8:$A$379</definedName>
    <definedName name="extracciom" localSheetId="9">#REF!</definedName>
    <definedName name="extracciom" localSheetId="10">#REF!</definedName>
    <definedName name="extracciom" localSheetId="8">#REF!</definedName>
    <definedName name="extracciom" localSheetId="7">#REF!</definedName>
    <definedName name="extracciom" localSheetId="4">#REF!</definedName>
    <definedName name="extracciom" localSheetId="5">#REF!</definedName>
    <definedName name="extracciom" localSheetId="6">#REF!</definedName>
    <definedName name="extracciom">#REF!</definedName>
    <definedName name="FacCorec2" localSheetId="10">#REF!</definedName>
    <definedName name="FacCorec2" localSheetId="8">#REF!</definedName>
    <definedName name="FacCorec2" localSheetId="4">#REF!</definedName>
    <definedName name="FacCorec2">#REF!</definedName>
    <definedName name="Faccorec3" localSheetId="10">#REF!</definedName>
    <definedName name="Faccorec3" localSheetId="4">#REF!</definedName>
    <definedName name="Faccorec3">#REF!</definedName>
    <definedName name="FactCorrecc" localSheetId="10">#REF!</definedName>
    <definedName name="FactCorrecc" localSheetId="4">#REF!</definedName>
    <definedName name="FactCorrecc">#REF!</definedName>
    <definedName name="feb" localSheetId="2">#REF!</definedName>
    <definedName name="feb" localSheetId="10">#REF!</definedName>
    <definedName name="feb" localSheetId="7">#REF!</definedName>
    <definedName name="feb" localSheetId="4">#REF!</definedName>
    <definedName name="feb">#REF!</definedName>
    <definedName name="fecha" localSheetId="1">[2]DATOS!$D$1:$D$65536</definedName>
    <definedName name="fecha">[1]DATOS!$D$1:$D$65536</definedName>
    <definedName name="FECHA_DE_RECAUDO">'[6]Consignaciones CCS'!$C$8:$C$379</definedName>
    <definedName name="fecha_inicio" localSheetId="2">'[10]Ficha Financiera'!$L$12</definedName>
    <definedName name="fecha_inicio" localSheetId="1">'[11]Ficha Financiera'!$L$12</definedName>
    <definedName name="fecha_inicio" localSheetId="9">'[12]Ficha Financiera'!$L$12</definedName>
    <definedName name="fecha_inicio" localSheetId="10">'[12]Ficha Financiera'!$L$12</definedName>
    <definedName name="fecha_inicio" localSheetId="3">'[13]Ficha Financiera'!$L$12</definedName>
    <definedName name="fecha_inicio" localSheetId="5">'[14]Ficha Financiera'!$L$12</definedName>
    <definedName name="fecha_inicio">'[14]Ficha Financiera'!$L$12</definedName>
    <definedName name="fff" localSheetId="9">#REF!</definedName>
    <definedName name="fff" localSheetId="10">#REF!</definedName>
    <definedName name="fff" localSheetId="8">#REF!</definedName>
    <definedName name="fff" localSheetId="4">#REF!</definedName>
    <definedName name="fff">#REF!</definedName>
    <definedName name="FIRMA" localSheetId="9">INDIRECTOMIFOTO</definedName>
    <definedName name="FIRMA" localSheetId="10">INDIRECTOMIFOTO</definedName>
    <definedName name="FIRMA" localSheetId="8">INDIRECTOMIFOTO</definedName>
    <definedName name="FIRMA" localSheetId="4">INDIRECTOMIFOTO</definedName>
    <definedName name="FIRMA">INDIRECTOMIFOTO</definedName>
    <definedName name="Flujo" localSheetId="9">#REF!</definedName>
    <definedName name="Flujo" localSheetId="10">#REF!</definedName>
    <definedName name="Flujo" localSheetId="8">#REF!</definedName>
    <definedName name="Flujo" localSheetId="4">#REF!</definedName>
    <definedName name="Flujo">#REF!</definedName>
    <definedName name="Flujo2" localSheetId="10">#REF!</definedName>
    <definedName name="Flujo2" localSheetId="8">#REF!</definedName>
    <definedName name="Flujo2" localSheetId="4">#REF!</definedName>
    <definedName name="Flujo2">#REF!</definedName>
    <definedName name="Flujo3" localSheetId="10">#REF!</definedName>
    <definedName name="Flujo3" localSheetId="8">#REF!</definedName>
    <definedName name="Flujo3" localSheetId="4">#REF!</definedName>
    <definedName name="Flujo3">#REF!</definedName>
    <definedName name="Fondo" localSheetId="10">#REF!</definedName>
    <definedName name="Fondo" localSheetId="4">#REF!</definedName>
    <definedName name="Fondo">#REF!</definedName>
    <definedName name="fot" localSheetId="2">[1]DATOS!#REF!</definedName>
    <definedName name="fot" localSheetId="1">[2]DATOS!#REF!</definedName>
    <definedName name="fot" localSheetId="10">[1]DATOS!#REF!</definedName>
    <definedName name="fot" localSheetId="8">[1]DATOS!#REF!</definedName>
    <definedName name="fot" localSheetId="7">[1]DATOS!#REF!</definedName>
    <definedName name="fot" localSheetId="4">[1]DATOS!#REF!</definedName>
    <definedName name="fot" localSheetId="3">[1]DATOS!#REF!</definedName>
    <definedName name="fot" localSheetId="5">[1]DATOS!#REF!</definedName>
    <definedName name="fot" localSheetId="6">[1]DATOS!#REF!</definedName>
    <definedName name="fot">[1]DATOS!#REF!</definedName>
    <definedName name="FOTO">"INDIRECTOMIFOTO"</definedName>
    <definedName name="ft" localSheetId="2">[1]DATOS!#REF!</definedName>
    <definedName name="ft" localSheetId="1">[2]DATOS!#REF!</definedName>
    <definedName name="ft" localSheetId="9">[1]DATOS!#REF!</definedName>
    <definedName name="ft" localSheetId="10">[1]DATOS!#REF!</definedName>
    <definedName name="ft" localSheetId="8">[1]DATOS!#REF!</definedName>
    <definedName name="ft" localSheetId="7">[1]DATOS!#REF!</definedName>
    <definedName name="ft" localSheetId="4">[1]DATOS!#REF!</definedName>
    <definedName name="ft" localSheetId="3">[1]DATOS!#REF!</definedName>
    <definedName name="ft" localSheetId="5">[1]DATOS!#REF!</definedName>
    <definedName name="ft">[1]DATOS!#REF!</definedName>
    <definedName name="Fuente" localSheetId="9">[15]Datos!#REF!</definedName>
    <definedName name="Fuente" localSheetId="10">[15]Datos!#REF!</definedName>
    <definedName name="Fuente" localSheetId="8">[15]Datos!#REF!</definedName>
    <definedName name="Fuente" localSheetId="4">[15]Datos!#REF!</definedName>
    <definedName name="Fuente">[15]Datos!#REF!</definedName>
    <definedName name="GBR" localSheetId="2">#REF!</definedName>
    <definedName name="GBR" localSheetId="1">#REF!</definedName>
    <definedName name="GBR" localSheetId="9">#REF!</definedName>
    <definedName name="GBR" localSheetId="10">#REF!</definedName>
    <definedName name="GBR" localSheetId="8">#REF!</definedName>
    <definedName name="GBR" localSheetId="7">#REF!</definedName>
    <definedName name="GBR" localSheetId="4">#REF!</definedName>
    <definedName name="GBR" localSheetId="3">#REF!</definedName>
    <definedName name="GBR" localSheetId="5">#REF!</definedName>
    <definedName name="GBR" localSheetId="6">#REF!</definedName>
    <definedName name="GBR">#REF!</definedName>
    <definedName name="gdgd" localSheetId="10">#REF!</definedName>
    <definedName name="gdgd" localSheetId="8">#REF!</definedName>
    <definedName name="gdgd" localSheetId="4">#REF!</definedName>
    <definedName name="gdgd">#REF!</definedName>
    <definedName name="ggg">'[16]AG-MOD-FINURA'!$I$14:$J$22</definedName>
    <definedName name="gol" localSheetId="1">[2]DATOS!$E$1:$E$65536</definedName>
    <definedName name="gol">[1]DATOS!$E$1:$E$65536</definedName>
    <definedName name="GRA" localSheetId="9">#REF!</definedName>
    <definedName name="GRA" localSheetId="10">#REF!</definedName>
    <definedName name="GRA" localSheetId="8">#REF!</definedName>
    <definedName name="GRA" localSheetId="4">#REF!</definedName>
    <definedName name="GRA">#REF!</definedName>
    <definedName name="gradacion" localSheetId="10">#REF!</definedName>
    <definedName name="gradacion" localSheetId="8">#REF!</definedName>
    <definedName name="gradacion" localSheetId="7">#REF!</definedName>
    <definedName name="gradacion" localSheetId="4">#REF!</definedName>
    <definedName name="gradacion" localSheetId="5">#REF!</definedName>
    <definedName name="gradacion" localSheetId="6">#REF!</definedName>
    <definedName name="gradacion">#REF!</definedName>
    <definedName name="GRAF" localSheetId="10">#REF!</definedName>
    <definedName name="GRAF" localSheetId="4">#REF!</definedName>
    <definedName name="GRAF">#REF!</definedName>
    <definedName name="graNo" localSheetId="10">#REF!</definedName>
    <definedName name="graNo" localSheetId="4">#REF!</definedName>
    <definedName name="graNo">#REF!</definedName>
    <definedName name="h" localSheetId="10">[1]DATOS!#REF!</definedName>
    <definedName name="h" localSheetId="7">[1]DATOS!#REF!</definedName>
    <definedName name="h" localSheetId="4">[1]DATOS!#REF!</definedName>
    <definedName name="h" localSheetId="5">[1]DATOS!#REF!</definedName>
    <definedName name="h">[1]DATOS!#REF!</definedName>
    <definedName name="hhhhh" localSheetId="2">[1]DATOS!#REF!</definedName>
    <definedName name="hhhhh" localSheetId="1">[2]DATOS!#REF!</definedName>
    <definedName name="hhhhh" localSheetId="10">[1]DATOS!#REF!</definedName>
    <definedName name="hhhhh" localSheetId="7">[1]DATOS!#REF!</definedName>
    <definedName name="hhhhh" localSheetId="4">[1]DATOS!#REF!</definedName>
    <definedName name="hhhhh" localSheetId="3">[1]DATOS!#REF!</definedName>
    <definedName name="hhhhh">[1]DATOS!#REF!</definedName>
    <definedName name="humedades" localSheetId="9">#REF!</definedName>
    <definedName name="humedades" localSheetId="10">#REF!</definedName>
    <definedName name="humedades" localSheetId="8">#REF!</definedName>
    <definedName name="humedades" localSheetId="7">#REF!</definedName>
    <definedName name="humedades" localSheetId="4">#REF!</definedName>
    <definedName name="humedades" localSheetId="5">#REF!</definedName>
    <definedName name="humedades" localSheetId="6">#REF!</definedName>
    <definedName name="humedades">#REF!</definedName>
    <definedName name="IMAGEN1" localSheetId="9">'[17]Datos Generales'!#REF!</definedName>
    <definedName name="IMAGEN1" localSheetId="10">'[17]Datos Generales'!#REF!</definedName>
    <definedName name="IMAGEN1" localSheetId="8">'[17]Datos Generales'!#REF!</definedName>
    <definedName name="IMAGEN1" localSheetId="4">'[17]Datos Generales'!#REF!</definedName>
    <definedName name="IMAGEN1">'[17]Datos Generales'!#REF!</definedName>
    <definedName name="IMAGEN2" localSheetId="10">'[17]Datos Generales'!#REF!</definedName>
    <definedName name="IMAGEN2" localSheetId="8">'[17]Datos Generales'!#REF!</definedName>
    <definedName name="IMAGEN2" localSheetId="4">'[17]Datos Generales'!#REF!</definedName>
    <definedName name="IMAGEN2">'[17]Datos Generales'!#REF!</definedName>
    <definedName name="inf" localSheetId="2">#REF!</definedName>
    <definedName name="inf" localSheetId="1">#REF!</definedName>
    <definedName name="inf" localSheetId="9">#REF!</definedName>
    <definedName name="inf" localSheetId="10">#REF!</definedName>
    <definedName name="inf" localSheetId="8">#REF!</definedName>
    <definedName name="inf" localSheetId="4">#REF!</definedName>
    <definedName name="inf" localSheetId="3">#REF!</definedName>
    <definedName name="inf" localSheetId="5">#REF!</definedName>
    <definedName name="inf" localSheetId="6">#REF!</definedName>
    <definedName name="inf">#REF!</definedName>
    <definedName name="informe" localSheetId="10">#REF!</definedName>
    <definedName name="informe" localSheetId="8">#REF!</definedName>
    <definedName name="informe" localSheetId="4">#REF!</definedName>
    <definedName name="informe" localSheetId="5">#REF!</definedName>
    <definedName name="informe" localSheetId="6">#REF!</definedName>
    <definedName name="informe">#REF!</definedName>
    <definedName name="J" localSheetId="10">#REF!</definedName>
    <definedName name="J" localSheetId="4">#REF!</definedName>
    <definedName name="J">#REF!</definedName>
    <definedName name="J.J" localSheetId="10">#REF!</definedName>
    <definedName name="J.J" localSheetId="4">#REF!</definedName>
    <definedName name="J.J">#REF!</definedName>
    <definedName name="J.J5" localSheetId="10">#REF!</definedName>
    <definedName name="J.J5" localSheetId="4">#REF!</definedName>
    <definedName name="J.J5">#REF!</definedName>
    <definedName name="JAIME" localSheetId="10">#REF!</definedName>
    <definedName name="JAIME" localSheetId="4">#REF!</definedName>
    <definedName name="JAIME">#REF!</definedName>
    <definedName name="JJUUI" localSheetId="10">#REF!</definedName>
    <definedName name="JJUUI" localSheetId="4">#REF!</definedName>
    <definedName name="JJUUI">#REF!</definedName>
    <definedName name="JKJK" localSheetId="10">#REF!</definedName>
    <definedName name="JKJK" localSheetId="4">#REF!</definedName>
    <definedName name="JKJK">#REF!</definedName>
    <definedName name="jose" localSheetId="10">#REF!</definedName>
    <definedName name="jose" localSheetId="4">#REF!</definedName>
    <definedName name="jose">#REF!</definedName>
    <definedName name="JOTA">#N/A</definedName>
    <definedName name="JUAN" localSheetId="9">#REF!</definedName>
    <definedName name="JUAN" localSheetId="10">#REF!</definedName>
    <definedName name="JUAN" localSheetId="8">#REF!</definedName>
    <definedName name="JUAN" localSheetId="4">#REF!</definedName>
    <definedName name="JUAN">#REF!</definedName>
    <definedName name="JUANA" localSheetId="10">#REF!</definedName>
    <definedName name="JUANA" localSheetId="8">#REF!</definedName>
    <definedName name="JUANA" localSheetId="4">#REF!</definedName>
    <definedName name="JUANA">#REF!</definedName>
    <definedName name="julio" localSheetId="10">#REF!</definedName>
    <definedName name="julio" localSheetId="8">#REF!</definedName>
    <definedName name="julio" localSheetId="4">#REF!</definedName>
    <definedName name="julio">#REF!</definedName>
    <definedName name="JUSNSNS" localSheetId="10">#REF!</definedName>
    <definedName name="JUSNSNS" localSheetId="4">#REF!</definedName>
    <definedName name="JUSNSNS">#REF!</definedName>
    <definedName name="K" localSheetId="10">#REF!</definedName>
    <definedName name="K" localSheetId="4">#REF!</definedName>
    <definedName name="K" localSheetId="5">#REF!</definedName>
    <definedName name="K">#REF!</definedName>
    <definedName name="KIU" localSheetId="10">#REF!</definedName>
    <definedName name="KIU" localSheetId="4">#REF!</definedName>
    <definedName name="KIU" localSheetId="5">#REF!</definedName>
    <definedName name="KIU">#REF!</definedName>
    <definedName name="KJUI" localSheetId="10">#REF!</definedName>
    <definedName name="KJUI" localSheetId="4">#REF!</definedName>
    <definedName name="KJUI" localSheetId="5">#REF!</definedName>
    <definedName name="KJUI">#REF!</definedName>
    <definedName name="KOIUIYUU" localSheetId="10">#REF!</definedName>
    <definedName name="KOIUIYUU" localSheetId="4">#REF!</definedName>
    <definedName name="KOIUIYUU" localSheetId="5">#REF!</definedName>
    <definedName name="KOIUIYUU">#REF!</definedName>
    <definedName name="KOP" localSheetId="10">#REF!</definedName>
    <definedName name="KOP" localSheetId="4">#REF!</definedName>
    <definedName name="KOP" localSheetId="5">#REF!</definedName>
    <definedName name="KOP">#REF!</definedName>
    <definedName name="KSUDUD" localSheetId="10">#REF!</definedName>
    <definedName name="KSUDUD" localSheetId="4">#REF!</definedName>
    <definedName name="KSUDUD">#REF!</definedName>
    <definedName name="l" localSheetId="10">#REF!</definedName>
    <definedName name="l" localSheetId="4">#REF!</definedName>
    <definedName name="l">#REF!</definedName>
    <definedName name="lectarcilla1" localSheetId="10">#REF!</definedName>
    <definedName name="lectarcilla1" localSheetId="4">#REF!</definedName>
    <definedName name="lectarcilla1">#REF!</definedName>
    <definedName name="lectarcilla2" localSheetId="10">#REF!</definedName>
    <definedName name="lectarcilla2" localSheetId="4">#REF!</definedName>
    <definedName name="lectarcilla2">#REF!</definedName>
    <definedName name="lectarcilla3" localSheetId="10">#REF!</definedName>
    <definedName name="lectarcilla3" localSheetId="4">#REF!</definedName>
    <definedName name="lectarcilla3">#REF!</definedName>
    <definedName name="lectarena1" localSheetId="10">#REF!</definedName>
    <definedName name="lectarena1" localSheetId="4">#REF!</definedName>
    <definedName name="lectarena1">#REF!</definedName>
    <definedName name="lectarena2" localSheetId="10">#REF!</definedName>
    <definedName name="lectarena2" localSheetId="4">#REF!</definedName>
    <definedName name="lectarena2">#REF!</definedName>
    <definedName name="lectarena3" localSheetId="10">#REF!</definedName>
    <definedName name="lectarena3" localSheetId="4">#REF!</definedName>
    <definedName name="lectarena3">#REF!</definedName>
    <definedName name="LGSDGHGGSDF" localSheetId="10">#REF!</definedName>
    <definedName name="LGSDGHGGSDF" localSheetId="4">#REF!</definedName>
    <definedName name="LGSDGHGGSDF">#REF!</definedName>
    <definedName name="lim.lim" localSheetId="2">[1]DATOS!#REF!</definedName>
    <definedName name="lim.lim" localSheetId="1">[2]DATOS!#REF!</definedName>
    <definedName name="lim.lim" localSheetId="10">[1]DATOS!#REF!</definedName>
    <definedName name="lim.lim" localSheetId="4">[1]DATOS!#REF!</definedName>
    <definedName name="lim.lim" localSheetId="3">[1]DATOS!#REF!</definedName>
    <definedName name="lim.lim" localSheetId="5">[1]DATOS!#REF!</definedName>
    <definedName name="lim.lim">[1]DATOS!#REF!</definedName>
    <definedName name="limite" localSheetId="9">#REF!</definedName>
    <definedName name="limite" localSheetId="10">#REF!</definedName>
    <definedName name="limite" localSheetId="8">#REF!</definedName>
    <definedName name="limite" localSheetId="4">#REF!</definedName>
    <definedName name="limite">#REF!</definedName>
    <definedName name="listado">[18]LISTADO!$A$5:$F$329</definedName>
    <definedName name="ll" localSheetId="1">[2]DATOS!$W$1:$W$65536</definedName>
    <definedName name="ll">[1]DATOS!$W$1:$W$65536</definedName>
    <definedName name="lll" localSheetId="9">#REF!</definedName>
    <definedName name="lll" localSheetId="10">#REF!</definedName>
    <definedName name="lll" localSheetId="8">#REF!</definedName>
    <definedName name="lll" localSheetId="4">#REF!</definedName>
    <definedName name="lll">#REF!</definedName>
    <definedName name="locali" localSheetId="10">#REF!</definedName>
    <definedName name="locali" localSheetId="8">#REF!</definedName>
    <definedName name="locali" localSheetId="4">#REF!</definedName>
    <definedName name="locali">#REF!</definedName>
    <definedName name="LUIS" localSheetId="10">#REF!</definedName>
    <definedName name="LUIS" localSheetId="8">#REF!</definedName>
    <definedName name="LUIS" localSheetId="4">#REF!</definedName>
    <definedName name="LUIS">#REF!</definedName>
    <definedName name="LUISJUAN" localSheetId="10">#REF!</definedName>
    <definedName name="LUISJUAN" localSheetId="4">#REF!</definedName>
    <definedName name="LUISJUAN">#REF!</definedName>
    <definedName name="lusi" localSheetId="10">#REF!</definedName>
    <definedName name="lusi" localSheetId="4">#REF!</definedName>
    <definedName name="lusi">#REF!</definedName>
    <definedName name="MATRIZ.D" localSheetId="10">#REF!</definedName>
    <definedName name="MATRIZ.D" localSheetId="8">#REF!</definedName>
    <definedName name="MATRIZ.D" localSheetId="7">#REF!</definedName>
    <definedName name="MATRIZ.D" localSheetId="4">#REF!</definedName>
    <definedName name="MATRIZ.D" localSheetId="5">#REF!</definedName>
    <definedName name="MATRIZ.D" localSheetId="6">#REF!</definedName>
    <definedName name="MATRIZ.D">#REF!</definedName>
    <definedName name="MATRIZ.E" localSheetId="10">'[19]EXTRACCIÓN (PARAFINADA)'!#REF!</definedName>
    <definedName name="MATRIZ.E" localSheetId="7">'[19]EXTRACCIÓN (PARAFINADA)'!#REF!</definedName>
    <definedName name="MATRIZ.E" localSheetId="4">'[19]EXTRACCIÓN (PARAFINADA)'!#REF!</definedName>
    <definedName name="MATRIZ.E" localSheetId="5">'[19]EXTRACCIÓN (PARAFINADA)'!#REF!</definedName>
    <definedName name="MATRIZ.E">'[19]EXTRACCIÓN (PARAFINADA)'!#REF!</definedName>
    <definedName name="MATRIZ.F" localSheetId="9">#REF!</definedName>
    <definedName name="MATRIZ.F" localSheetId="10">#REF!</definedName>
    <definedName name="MATRIZ.F" localSheetId="8">#REF!</definedName>
    <definedName name="MATRIZ.F" localSheetId="4">#REF!</definedName>
    <definedName name="MATRIZ.F">#REF!</definedName>
    <definedName name="MAURICIO" localSheetId="10">#REF!</definedName>
    <definedName name="MAURICIO" localSheetId="8">#REF!</definedName>
    <definedName name="MAURICIO" localSheetId="4">#REF!</definedName>
    <definedName name="MAURICIO">#REF!</definedName>
    <definedName name="msdmsdn" localSheetId="10">#REF!</definedName>
    <definedName name="msdmsdn" localSheetId="8">#REF!</definedName>
    <definedName name="msdmsdn" localSheetId="7">#REF!</definedName>
    <definedName name="msdmsdn" localSheetId="4">#REF!</definedName>
    <definedName name="msdmsdn" localSheetId="5">#REF!</definedName>
    <definedName name="msdmsdn" localSheetId="6">#REF!</definedName>
    <definedName name="msdmsdn">#REF!</definedName>
    <definedName name="MuestNo">[20]DATOS!$AI$3:$AI$1127</definedName>
    <definedName name="muestra" localSheetId="9">#REF!</definedName>
    <definedName name="muestra" localSheetId="10">#REF!</definedName>
    <definedName name="muestra" localSheetId="8">#REF!</definedName>
    <definedName name="muestra" localSheetId="4">#REF!</definedName>
    <definedName name="muestra">#REF!</definedName>
    <definedName name="MuestraNo" localSheetId="10">#REF!</definedName>
    <definedName name="MuestraNo" localSheetId="8">#REF!</definedName>
    <definedName name="MuestraNo" localSheetId="4">#REF!</definedName>
    <definedName name="MuestraNo">#REF!</definedName>
    <definedName name="NLL">"Rectángulo 9"</definedName>
    <definedName name="nnnnnn">[21]Lista!$B$17:$B$37</definedName>
    <definedName name="NORMA" localSheetId="9">#REF!</definedName>
    <definedName name="NORMA" localSheetId="10">#REF!</definedName>
    <definedName name="NORMA" localSheetId="8">#REF!</definedName>
    <definedName name="NORMA" localSheetId="7">#REF!</definedName>
    <definedName name="NORMA" localSheetId="4">#REF!</definedName>
    <definedName name="NORMA" localSheetId="5">#REF!</definedName>
    <definedName name="NORMA" localSheetId="6">#REF!</definedName>
    <definedName name="NORMA">#REF!</definedName>
    <definedName name="NORMAS" localSheetId="10">#REF!</definedName>
    <definedName name="NORMAS" localSheetId="8">#REF!</definedName>
    <definedName name="NORMAS" localSheetId="4">#REF!</definedName>
    <definedName name="NORMAS" localSheetId="5">#REF!</definedName>
    <definedName name="NORMAS" localSheetId="6">#REF!</definedName>
    <definedName name="NORMAS">#REF!</definedName>
    <definedName name="NOTAS" localSheetId="10">#REF!</definedName>
    <definedName name="NOTAS" localSheetId="4">#REF!</definedName>
    <definedName name="NOTAS">#REF!</definedName>
    <definedName name="ÑÑ" localSheetId="10">#REF!</definedName>
    <definedName name="ÑÑ" localSheetId="4">#REF!</definedName>
    <definedName name="ÑÑ">#REF!</definedName>
    <definedName name="ÑÑÑ" localSheetId="10">#REF!</definedName>
    <definedName name="ÑÑÑ" localSheetId="4">#REF!</definedName>
    <definedName name="ÑÑÑ">#REF!</definedName>
    <definedName name="obra" localSheetId="1">[2]DATOS!$B$1:$B$65536</definedName>
    <definedName name="obra">[1]DATOS!$B$1:$B$65536</definedName>
    <definedName name="observaciones" localSheetId="9">#REF!</definedName>
    <definedName name="observaciones" localSheetId="10">#REF!</definedName>
    <definedName name="observaciones" localSheetId="8">#REF!</definedName>
    <definedName name="observaciones" localSheetId="4">#REF!</definedName>
    <definedName name="observaciones">#REF!</definedName>
    <definedName name="P" localSheetId="10">#REF!</definedName>
    <definedName name="P" localSheetId="8">#REF!</definedName>
    <definedName name="P" localSheetId="7">#REF!</definedName>
    <definedName name="P" localSheetId="4">#REF!</definedName>
    <definedName name="P" localSheetId="5">#REF!</definedName>
    <definedName name="P" localSheetId="6">#REF!</definedName>
    <definedName name="P">#REF!</definedName>
    <definedName name="perf" localSheetId="10">#REF!</definedName>
    <definedName name="perf" localSheetId="4">#REF!</definedName>
    <definedName name="perf">#REF!</definedName>
    <definedName name="perfil" localSheetId="10">#REF!</definedName>
    <definedName name="perfil" localSheetId="4">#REF!</definedName>
    <definedName name="perfil">#REF!</definedName>
    <definedName name="Peso1A" localSheetId="10">#REF!</definedName>
    <definedName name="Peso1A" localSheetId="4">#REF!</definedName>
    <definedName name="Peso1A">#REF!</definedName>
    <definedName name="Peso2A" localSheetId="10">#REF!</definedName>
    <definedName name="Peso2A" localSheetId="4">#REF!</definedName>
    <definedName name="Peso2A">#REF!</definedName>
    <definedName name="Peso3" localSheetId="10">#REF!</definedName>
    <definedName name="Peso3" localSheetId="4">#REF!</definedName>
    <definedName name="Peso3">#REF!</definedName>
    <definedName name="Peso4" localSheetId="10">#REF!</definedName>
    <definedName name="Peso4" localSheetId="4">#REF!</definedName>
    <definedName name="Peso4">#REF!</definedName>
    <definedName name="Pesoagua2" localSheetId="10">#REF!</definedName>
    <definedName name="Pesoagua2" localSheetId="4">#REF!</definedName>
    <definedName name="Pesoagua2">#REF!</definedName>
    <definedName name="Pesoagua3" localSheetId="10">#REF!</definedName>
    <definedName name="Pesoagua3" localSheetId="4">#REF!</definedName>
    <definedName name="Pesoagua3">#REF!</definedName>
    <definedName name="PesoAire" localSheetId="10">#REF!</definedName>
    <definedName name="PesoAire" localSheetId="4">#REF!</definedName>
    <definedName name="PesoAire">#REF!</definedName>
    <definedName name="PesoAire2" localSheetId="10">#REF!</definedName>
    <definedName name="PesoAire2" localSheetId="4">#REF!</definedName>
    <definedName name="PesoAire2">#REF!</definedName>
    <definedName name="Pesoaire3" localSheetId="10">#REF!</definedName>
    <definedName name="Pesoaire3" localSheetId="4">#REF!</definedName>
    <definedName name="Pesoaire3">#REF!</definedName>
    <definedName name="Pesoenagua" localSheetId="10">#REF!</definedName>
    <definedName name="Pesoenagua" localSheetId="4">#REF!</definedName>
    <definedName name="Pesoenagua">#REF!</definedName>
    <definedName name="Pesoparaf3" localSheetId="10">#REF!</definedName>
    <definedName name="Pesoparaf3" localSheetId="4">#REF!</definedName>
    <definedName name="Pesoparaf3">#REF!</definedName>
    <definedName name="Pesoparafinada" localSheetId="10">#REF!</definedName>
    <definedName name="Pesoparafinada" localSheetId="4">#REF!</definedName>
    <definedName name="Pesoparafinada">#REF!</definedName>
    <definedName name="PesoParf2" localSheetId="10">#REF!</definedName>
    <definedName name="PesoParf2" localSheetId="4">#REF!</definedName>
    <definedName name="PesoParf2">#REF!</definedName>
    <definedName name="PESORETCF1" localSheetId="10">#REF!</definedName>
    <definedName name="PESORETCF1" localSheetId="4">#REF!</definedName>
    <definedName name="PESORETCF1">#REF!</definedName>
    <definedName name="PESORETCF2" localSheetId="10">#REF!</definedName>
    <definedName name="PESORETCF2" localSheetId="4">#REF!</definedName>
    <definedName name="PESORETCF2">#REF!</definedName>
    <definedName name="PESORETCF3" localSheetId="10">#REF!</definedName>
    <definedName name="PESORETCF3" localSheetId="4">#REF!</definedName>
    <definedName name="PESORETCF3">#REF!</definedName>
    <definedName name="plano" localSheetId="10">#REF!</definedName>
    <definedName name="plano" localSheetId="4">#REF!</definedName>
    <definedName name="plano">#REF!</definedName>
    <definedName name="planta" localSheetId="10">#REF!</definedName>
    <definedName name="planta" localSheetId="4">#REF!</definedName>
    <definedName name="planta">#REF!</definedName>
    <definedName name="porcentaje_aditivo" localSheetId="10">#REF!</definedName>
    <definedName name="porcentaje_aditivo" localSheetId="8">#REF!</definedName>
    <definedName name="porcentaje_aditivo" localSheetId="4">#REF!</definedName>
    <definedName name="porcentaje_aditivo" localSheetId="5">#REF!</definedName>
    <definedName name="porcentaje_aditivo" localSheetId="6">#REF!</definedName>
    <definedName name="porcentaje_aditivo">#REF!</definedName>
    <definedName name="porcentaje_finos" localSheetId="10">#REF!</definedName>
    <definedName name="porcentaje_finos" localSheetId="8">#REF!</definedName>
    <definedName name="porcentaje_finos" localSheetId="4">#REF!</definedName>
    <definedName name="porcentaje_finos" localSheetId="5">#REF!</definedName>
    <definedName name="porcentaje_finos" localSheetId="6">#REF!</definedName>
    <definedName name="porcentaje_finos">#REF!</definedName>
    <definedName name="porcentaje_gruesos" localSheetId="10">#REF!</definedName>
    <definedName name="porcentaje_gruesos" localSheetId="4">#REF!</definedName>
    <definedName name="porcentaje_gruesos" localSheetId="5">#REF!</definedName>
    <definedName name="porcentaje_gruesos">#REF!</definedName>
    <definedName name="PPP" localSheetId="10">#REF!</definedName>
    <definedName name="PPP" localSheetId="4">#REF!</definedName>
    <definedName name="PPP">#REF!</definedName>
    <definedName name="PPPP" localSheetId="10">#REF!</definedName>
    <definedName name="PPPP" localSheetId="4">#REF!</definedName>
    <definedName name="PPPP">#REF!</definedName>
    <definedName name="PPPPP" localSheetId="10">#REF!</definedName>
    <definedName name="PPPPP" localSheetId="4">#REF!</definedName>
    <definedName name="PPPPP">#REF!</definedName>
    <definedName name="PR" localSheetId="10">#REF!</definedName>
    <definedName name="PR" localSheetId="4">#REF!</definedName>
    <definedName name="PR" localSheetId="5">#REF!</definedName>
    <definedName name="PR">#REF!</definedName>
    <definedName name="PRINT_AREA">#N/A</definedName>
    <definedName name="PRINT_TITLES">#N/A</definedName>
    <definedName name="PRINT_TITLES_MI">#N/A</definedName>
    <definedName name="Proceso" localSheetId="9">#REF!</definedName>
    <definedName name="Proceso" localSheetId="10">#REF!</definedName>
    <definedName name="Proceso" localSheetId="8">#REF!</definedName>
    <definedName name="Proceso" localSheetId="4">#REF!</definedName>
    <definedName name="Proceso" localSheetId="5">#REF!</definedName>
    <definedName name="Proceso">#REF!</definedName>
    <definedName name="Procesos" localSheetId="10">#REF!</definedName>
    <definedName name="Procesos" localSheetId="8">#REF!</definedName>
    <definedName name="Procesos" localSheetId="4">#REF!</definedName>
    <definedName name="Procesos" localSheetId="5">#REF!</definedName>
    <definedName name="Procesos">#REF!</definedName>
    <definedName name="propiedades" localSheetId="10">#REF!</definedName>
    <definedName name="propiedades" localSheetId="8">#REF!</definedName>
    <definedName name="propiedades" localSheetId="4">#REF!</definedName>
    <definedName name="propiedades" localSheetId="5">#REF!</definedName>
    <definedName name="propiedades">#REF!</definedName>
    <definedName name="proporciones" localSheetId="10">#REF!</definedName>
    <definedName name="proporciones" localSheetId="4">#REF!</definedName>
    <definedName name="proporciones" localSheetId="5">#REF!</definedName>
    <definedName name="proporciones">#REF!</definedName>
    <definedName name="proporciones_volumen" localSheetId="10">#REF!</definedName>
    <definedName name="proporciones_volumen" localSheetId="4">#REF!</definedName>
    <definedName name="proporciones_volumen" localSheetId="5">#REF!</definedName>
    <definedName name="proporciones_volumen">#REF!</definedName>
    <definedName name="REDGUAYABALCON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1">#REF!</definedName>
    <definedName name="reg" localSheetId="9">#REF!</definedName>
    <definedName name="reg" localSheetId="10">#REF!</definedName>
    <definedName name="reg" localSheetId="8">#REF!</definedName>
    <definedName name="reg" localSheetId="7">#REF!</definedName>
    <definedName name="reg" localSheetId="4">#REF!</definedName>
    <definedName name="reg" localSheetId="5">#REF!</definedName>
    <definedName name="reg" localSheetId="6">#REF!</definedName>
    <definedName name="reg">#REF!</definedName>
    <definedName name="Registro" localSheetId="8">[1]DATOS!#REF!</definedName>
    <definedName name="Registro" localSheetId="7">[1]DATOS!#REF!</definedName>
    <definedName name="Registro" localSheetId="4">[1]DATOS!#REF!</definedName>
    <definedName name="Registro">[1]DATOS!#REF!</definedName>
    <definedName name="RENDI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 localSheetId="9">#REF!</definedName>
    <definedName name="reteido38" localSheetId="10">#REF!</definedName>
    <definedName name="reteido38" localSheetId="8">#REF!</definedName>
    <definedName name="reteido38" localSheetId="4">#REF!</definedName>
    <definedName name="reteido38">#REF!</definedName>
    <definedName name="reteido4" localSheetId="10">#REF!</definedName>
    <definedName name="reteido4" localSheetId="8">#REF!</definedName>
    <definedName name="reteido4" localSheetId="4">#REF!</definedName>
    <definedName name="reteido4">#REF!</definedName>
    <definedName name="Retenido1" localSheetId="10">#REF!</definedName>
    <definedName name="Retenido1" localSheetId="8">#REF!</definedName>
    <definedName name="Retenido1" localSheetId="4">#REF!</definedName>
    <definedName name="Retenido1">#REF!</definedName>
    <definedName name="Retenido10" localSheetId="10">#REF!</definedName>
    <definedName name="Retenido10" localSheetId="4">#REF!</definedName>
    <definedName name="Retenido10">#REF!</definedName>
    <definedName name="Retenido100" localSheetId="10">#REF!</definedName>
    <definedName name="Retenido100" localSheetId="4">#REF!</definedName>
    <definedName name="Retenido100">#REF!</definedName>
    <definedName name="retenido112" localSheetId="10">#REF!</definedName>
    <definedName name="retenido112" localSheetId="4">#REF!</definedName>
    <definedName name="retenido112">#REF!</definedName>
    <definedName name="retenido12" localSheetId="10">#REF!</definedName>
    <definedName name="retenido12" localSheetId="4">#REF!</definedName>
    <definedName name="retenido12">#REF!</definedName>
    <definedName name="Retenido200" localSheetId="10">#REF!</definedName>
    <definedName name="Retenido200" localSheetId="4">#REF!</definedName>
    <definedName name="Retenido200">#REF!</definedName>
    <definedName name="Retenido30" localSheetId="10">#REF!</definedName>
    <definedName name="Retenido30" localSheetId="4">#REF!</definedName>
    <definedName name="Retenido30">#REF!</definedName>
    <definedName name="Retenido34" localSheetId="10">#REF!</definedName>
    <definedName name="Retenido34" localSheetId="4">#REF!</definedName>
    <definedName name="Retenido34">#REF!</definedName>
    <definedName name="retenido38" localSheetId="10">#REF!</definedName>
    <definedName name="retenido38" localSheetId="4">#REF!</definedName>
    <definedName name="retenido38">#REF!</definedName>
    <definedName name="Retenido38." localSheetId="10">#REF!</definedName>
    <definedName name="Retenido38." localSheetId="4">#REF!</definedName>
    <definedName name="Retenido38.">#REF!</definedName>
    <definedName name="retenido4" localSheetId="10">#REF!</definedName>
    <definedName name="retenido4" localSheetId="4">#REF!</definedName>
    <definedName name="retenido4">#REF!</definedName>
    <definedName name="retenido40" localSheetId="10">#REF!</definedName>
    <definedName name="retenido40" localSheetId="4">#REF!</definedName>
    <definedName name="retenido40">#REF!</definedName>
    <definedName name="Retenido50" localSheetId="10">#REF!</definedName>
    <definedName name="Retenido50" localSheetId="4">#REF!</definedName>
    <definedName name="Retenido50">#REF!</definedName>
    <definedName name="Retenido8" localSheetId="10">#REF!</definedName>
    <definedName name="Retenido8" localSheetId="4">#REF!</definedName>
    <definedName name="Retenido8">#REF!</definedName>
    <definedName name="Retenido80" localSheetId="10">#REF!</definedName>
    <definedName name="Retenido80" localSheetId="4">#REF!</definedName>
    <definedName name="Retenido80">#REF!</definedName>
    <definedName name="RF" localSheetId="1">[2]DATOS!#REF!</definedName>
    <definedName name="RF" localSheetId="10">[1]DATOS!#REF!</definedName>
    <definedName name="RF" localSheetId="4">[1]DATOS!#REF!</definedName>
    <definedName name="RF" localSheetId="5">[1]DATOS!#REF!</definedName>
    <definedName name="RF">[1]DATOS!#REF!</definedName>
    <definedName name="RICE" localSheetId="9">#REF!</definedName>
    <definedName name="RICE" localSheetId="10">#REF!</definedName>
    <definedName name="RICE" localSheetId="8">#REF!</definedName>
    <definedName name="RICE" localSheetId="4">#REF!</definedName>
    <definedName name="RICE">#REF!</definedName>
    <definedName name="Roughness_Processed_BTAVCICD1" localSheetId="10">#REF!</definedName>
    <definedName name="Roughness_Processed_BTAVCICD1" localSheetId="8">#REF!</definedName>
    <definedName name="Roughness_Processed_BTAVCICD1" localSheetId="4">#REF!</definedName>
    <definedName name="Roughness_Processed_BTAVCICD1">#REF!</definedName>
    <definedName name="s4o" localSheetId="9">#REF!</definedName>
    <definedName name="s4o" localSheetId="10">#REF!</definedName>
    <definedName name="s4o" localSheetId="8">#REF!</definedName>
    <definedName name="s4o" localSheetId="7">#REF!</definedName>
    <definedName name="s4o" localSheetId="4">#REF!</definedName>
    <definedName name="s4o">#REF!</definedName>
    <definedName name="sdsd">[22]Lista!$B$4:$B$12</definedName>
    <definedName name="sjdjhfdggf" localSheetId="9">#REF!</definedName>
    <definedName name="sjdjhfdggf" localSheetId="10">#REF!</definedName>
    <definedName name="sjdjhfdggf" localSheetId="8">#REF!</definedName>
    <definedName name="sjdjhfdggf" localSheetId="4">#REF!</definedName>
    <definedName name="sjdjhfdggf">#REF!</definedName>
    <definedName name="slskjsjs" localSheetId="10">#REF!</definedName>
    <definedName name="slskjsjs" localSheetId="8">#REF!</definedName>
    <definedName name="slskjsjs" localSheetId="4">#REF!</definedName>
    <definedName name="slskjsjs">#REF!</definedName>
    <definedName name="smi" localSheetId="10">#REF!</definedName>
    <definedName name="smi" localSheetId="8">#REF!</definedName>
    <definedName name="smi" localSheetId="4">#REF!</definedName>
    <definedName name="smi">#REF!</definedName>
    <definedName name="sojo" localSheetId="10">#REF!</definedName>
    <definedName name="sojo" localSheetId="4">#REF!</definedName>
    <definedName name="sojo">#REF!</definedName>
    <definedName name="SOLI" localSheetId="10">#REF!</definedName>
    <definedName name="SOLI" localSheetId="4">#REF!</definedName>
    <definedName name="SOLI">#REF!</definedName>
    <definedName name="sososo" localSheetId="10">#REF!</definedName>
    <definedName name="sososo" localSheetId="4">#REF!</definedName>
    <definedName name="sososo">#REF!</definedName>
    <definedName name="ssdd">[22]Lista!$B$23:$B$43</definedName>
    <definedName name="SUELO">[23]Hoja1!$B$3:$B$5</definedName>
    <definedName name="sumatoria" localSheetId="9">#REF!</definedName>
    <definedName name="sumatoria" localSheetId="10">#REF!</definedName>
    <definedName name="sumatoria" localSheetId="8">#REF!</definedName>
    <definedName name="sumatoria" localSheetId="4">#REF!</definedName>
    <definedName name="sumatoria">#REF!</definedName>
    <definedName name="tamaño_maximo" localSheetId="10">#REF!</definedName>
    <definedName name="tamaño_maximo" localSheetId="8">#REF!</definedName>
    <definedName name="tamaño_maximo" localSheetId="7">#REF!</definedName>
    <definedName name="tamaño_maximo" localSheetId="4">#REF!</definedName>
    <definedName name="tamaño_maximo" localSheetId="5">#REF!</definedName>
    <definedName name="tamaño_maximo" localSheetId="6">#REF!</definedName>
    <definedName name="tamaño_maximo">#REF!</definedName>
    <definedName name="TAMICES" localSheetId="10">#REF!</definedName>
    <definedName name="TAMICES" localSheetId="4">#REF!</definedName>
    <definedName name="TAMICES">#REF!</definedName>
    <definedName name="TER">[8]Hoja2!$C$5:$C$7</definedName>
    <definedName name="TipoDeDocumento" localSheetId="9">#REF!</definedName>
    <definedName name="TipoDeDocumento" localSheetId="10">#REF!</definedName>
    <definedName name="TipoDeDocumento" localSheetId="8">#REF!</definedName>
    <definedName name="TipoDeDocumento" localSheetId="4">#REF!</definedName>
    <definedName name="TipoDeDocumento" localSheetId="5">#REF!</definedName>
    <definedName name="TipoDeDocumento" localSheetId="6">#REF!</definedName>
    <definedName name="TipoDeDocumento">#REF!</definedName>
    <definedName name="TipoDoc">[24]Lista!$B$4:$B$17</definedName>
    <definedName name="TipoDocumento" localSheetId="9">#REF!</definedName>
    <definedName name="TipoDocumento" localSheetId="10">#REF!</definedName>
    <definedName name="TipoDocumento" localSheetId="8">#REF!</definedName>
    <definedName name="TipoDocumento" localSheetId="7">#REF!</definedName>
    <definedName name="TipoDocumento" localSheetId="4">#REF!</definedName>
    <definedName name="TipoDocumento" localSheetId="5">#REF!</definedName>
    <definedName name="TipoDocumento" localSheetId="6">#REF!</definedName>
    <definedName name="TipoDocumento">#REF!</definedName>
    <definedName name="_xlnm.Print_Titles" localSheetId="9">'Reg fotográfico ambiental UF1y3'!$A:$L,'Reg fotográfico ambiental UF1y3'!$1:$3</definedName>
    <definedName name="_xlnm.Print_Titles" localSheetId="10">'Reg fotográfico ambiental UF2.1'!$A:$L,'Reg fotográfico ambiental UF2.1'!$1:$3</definedName>
    <definedName name="_xlnm.Print_Titles" localSheetId="8">'Registro fotográfico OyM'!$A:$L,'Registro fotográfico OyM'!$1:$3</definedName>
    <definedName name="_xlnm.Print_Titles" localSheetId="4">'Registro fotográfico redes'!$A:$L,'Registro fotográfico redes'!$1:$3</definedName>
    <definedName name="_xlnm.Print_Titles" localSheetId="5">'Registro fotográfico técnico'!$A:$L,'Registro fotográfico técnico'!$1:$3</definedName>
    <definedName name="_xlnm.Print_Titles" localSheetId="6">'Registro fotográfico túnel'!$A:$L,'Registro fotográfico túnel'!$1:$3</definedName>
    <definedName name="TT" localSheetId="9">#REF!</definedName>
    <definedName name="TT" localSheetId="10">#REF!</definedName>
    <definedName name="TT" localSheetId="8">#REF!</definedName>
    <definedName name="TT" localSheetId="4">#REF!</definedName>
    <definedName name="TT">#REF!</definedName>
    <definedName name="UIY" localSheetId="10">#REF!</definedName>
    <definedName name="UIY" localSheetId="8">#REF!</definedName>
    <definedName name="UIY" localSheetId="4">#REF!</definedName>
    <definedName name="UIY">#REF!</definedName>
    <definedName name="VALOR_CONSIGNADO">'[6]Consignaciones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 localSheetId="9">#REF!</definedName>
    <definedName name="Volumen" localSheetId="10">#REF!</definedName>
    <definedName name="Volumen" localSheetId="8">#REF!</definedName>
    <definedName name="Volumen" localSheetId="4">#REF!</definedName>
    <definedName name="Volumen">#REF!</definedName>
    <definedName name="VOLUMEN1" localSheetId="10">#REF!</definedName>
    <definedName name="VOLUMEN1" localSheetId="8">#REF!</definedName>
    <definedName name="VOLUMEN1" localSheetId="4">#REF!</definedName>
    <definedName name="VOLUMEN1">#REF!</definedName>
    <definedName name="wrn.portafolios." localSheetId="9"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10"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8"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7"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[21]Lista!$B$17:$B$37</definedName>
    <definedName name="yipitin" localSheetId="2">[1]DATOS!#REF!</definedName>
    <definedName name="yipitin" localSheetId="9">[1]DATOS!#REF!</definedName>
    <definedName name="yipitin" localSheetId="10">[1]DATOS!#REF!</definedName>
    <definedName name="yipitin" localSheetId="8">[1]DATOS!#REF!</definedName>
    <definedName name="yipitin" localSheetId="7">[1]DATOS!#REF!</definedName>
    <definedName name="yipitin" localSheetId="4">[1]DATOS!#REF!</definedName>
    <definedName name="yipitin" localSheetId="5">[1]DATOS!#REF!</definedName>
    <definedName name="yipitin">[1]DATOS!#REF!</definedName>
    <definedName name="Yipo" localSheetId="2">[1]DATOS!#REF!</definedName>
    <definedName name="Yipo" localSheetId="10">[1]DATOS!#REF!</definedName>
    <definedName name="Yipo" localSheetId="8">[1]DATOS!#REF!</definedName>
    <definedName name="Yipo" localSheetId="7">[1]DATOS!#REF!</definedName>
    <definedName name="Yipo" localSheetId="4">[1]DATOS!#REF!</definedName>
    <definedName name="Yipo">[1]DATOS!#REF!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6" i="732" l="1"/>
  <c r="Q55" i="732"/>
  <c r="P54" i="732"/>
  <c r="O54" i="732"/>
  <c r="N54" i="732"/>
  <c r="Q53" i="732"/>
  <c r="P53" i="732"/>
  <c r="Q52" i="732"/>
  <c r="P51" i="732"/>
  <c r="O51" i="732"/>
  <c r="N51" i="732"/>
  <c r="M51" i="732"/>
  <c r="Q51" i="732" s="1"/>
  <c r="Q50" i="732"/>
  <c r="Q49" i="732"/>
  <c r="P48" i="732"/>
  <c r="O48" i="732"/>
  <c r="N48" i="732"/>
  <c r="M48" i="732"/>
  <c r="Q47" i="732"/>
  <c r="Q46" i="732"/>
  <c r="O45" i="732"/>
  <c r="N45" i="732"/>
  <c r="M45" i="732"/>
  <c r="Q44" i="732"/>
  <c r="Q43" i="732"/>
  <c r="O42" i="732"/>
  <c r="N42" i="732"/>
  <c r="M42" i="732"/>
  <c r="Q42" i="732" s="1"/>
  <c r="G42" i="732"/>
  <c r="Q41" i="732"/>
  <c r="Q40" i="732"/>
  <c r="G40" i="732"/>
  <c r="O39" i="732"/>
  <c r="N39" i="732"/>
  <c r="M39" i="732"/>
  <c r="M54" i="732" s="1"/>
  <c r="Q54" i="732" s="1"/>
  <c r="G39" i="732"/>
  <c r="Q38" i="732"/>
  <c r="G38" i="732"/>
  <c r="Q37" i="732"/>
  <c r="G37" i="732"/>
  <c r="O36" i="732"/>
  <c r="N36" i="732"/>
  <c r="M36" i="732"/>
  <c r="Q36" i="732" s="1"/>
  <c r="G36" i="732"/>
  <c r="O35" i="732"/>
  <c r="Q35" i="732" s="1"/>
  <c r="G35" i="732"/>
  <c r="Q34" i="732"/>
  <c r="O34" i="732"/>
  <c r="G34" i="732"/>
  <c r="P33" i="732"/>
  <c r="O33" i="732"/>
  <c r="N33" i="732"/>
  <c r="M33" i="732"/>
  <c r="G33" i="732"/>
  <c r="O32" i="732"/>
  <c r="N32" i="732"/>
  <c r="M32" i="732"/>
  <c r="Q32" i="732" s="1"/>
  <c r="G32" i="732"/>
  <c r="O31" i="732"/>
  <c r="Q31" i="732" s="1"/>
  <c r="N31" i="732"/>
  <c r="G31" i="732"/>
  <c r="G30" i="732"/>
  <c r="Q29" i="732"/>
  <c r="G29" i="732"/>
  <c r="Q28" i="732"/>
  <c r="G28" i="732"/>
  <c r="G27" i="732"/>
  <c r="Q26" i="732"/>
  <c r="G26" i="732"/>
  <c r="Q25" i="732"/>
  <c r="G25" i="732"/>
  <c r="P24" i="732"/>
  <c r="P30" i="732" s="1"/>
  <c r="O24" i="732"/>
  <c r="O30" i="732" s="1"/>
  <c r="N24" i="732"/>
  <c r="N30" i="732" s="1"/>
  <c r="M24" i="732"/>
  <c r="M30" i="732" s="1"/>
  <c r="G24" i="732"/>
  <c r="O23" i="732"/>
  <c r="M23" i="732"/>
  <c r="G23" i="732"/>
  <c r="O22" i="732"/>
  <c r="G22" i="732"/>
  <c r="P21" i="732"/>
  <c r="P27" i="732" s="1"/>
  <c r="O21" i="732"/>
  <c r="O27" i="732" s="1"/>
  <c r="N21" i="732"/>
  <c r="N27" i="732" s="1"/>
  <c r="M21" i="732"/>
  <c r="M27" i="732" s="1"/>
  <c r="G21" i="732"/>
  <c r="Q20" i="732"/>
  <c r="G20" i="732"/>
  <c r="Q19" i="732"/>
  <c r="G19" i="732"/>
  <c r="P18" i="732"/>
  <c r="O18" i="732"/>
  <c r="N18" i="732"/>
  <c r="M18" i="732"/>
  <c r="G18" i="732"/>
  <c r="Q17" i="732"/>
  <c r="G17" i="732"/>
  <c r="Q16" i="732"/>
  <c r="G16" i="732"/>
  <c r="P15" i="732"/>
  <c r="O15" i="732"/>
  <c r="N15" i="732"/>
  <c r="M15" i="732"/>
  <c r="Q15" i="732" s="1"/>
  <c r="G15" i="732"/>
  <c r="P14" i="732"/>
  <c r="P23" i="732" s="1"/>
  <c r="N14" i="732"/>
  <c r="N23" i="732" s="1"/>
  <c r="M14" i="732"/>
  <c r="Q14" i="732" s="1"/>
  <c r="G14" i="732"/>
  <c r="P13" i="732"/>
  <c r="P22" i="732" s="1"/>
  <c r="N13" i="732"/>
  <c r="N22" i="732" s="1"/>
  <c r="M13" i="732"/>
  <c r="G13" i="732"/>
  <c r="Q12" i="732"/>
  <c r="E12" i="732"/>
  <c r="D12" i="732"/>
  <c r="G12" i="732" s="1"/>
  <c r="E11" i="732"/>
  <c r="G11" i="732" s="1"/>
  <c r="D11" i="732"/>
  <c r="G10" i="732"/>
  <c r="Q22" i="732" l="1"/>
  <c r="Q18" i="732"/>
  <c r="Q39" i="732"/>
  <c r="Q48" i="732"/>
  <c r="Q33" i="732"/>
  <c r="Q45" i="732"/>
  <c r="Q23" i="732"/>
  <c r="Q27" i="732"/>
  <c r="Q30" i="732"/>
  <c r="Q21" i="732"/>
  <c r="Q13" i="732"/>
  <c r="Q24" i="732"/>
  <c r="F271" i="316" l="1"/>
  <c r="O277" i="640" l="1"/>
  <c r="Q277" i="640"/>
  <c r="O276" i="640"/>
  <c r="Q276" i="640"/>
  <c r="O275" i="640"/>
  <c r="Q275" i="640"/>
  <c r="O245" i="640"/>
  <c r="Q245" i="640"/>
  <c r="G246" i="640"/>
  <c r="O246" i="640"/>
  <c r="Q246" i="640"/>
  <c r="O247" i="640"/>
  <c r="Q247" i="640" s="1"/>
  <c r="O248" i="640"/>
  <c r="Q248" i="640"/>
  <c r="O249" i="640"/>
  <c r="Q249" i="640" s="1"/>
  <c r="G250" i="640"/>
  <c r="Q250" i="640" s="1"/>
  <c r="O250" i="640"/>
  <c r="O251" i="640"/>
  <c r="Q251" i="640"/>
  <c r="O252" i="640"/>
  <c r="Q252" i="640" s="1"/>
  <c r="O253" i="640"/>
  <c r="Q253" i="640"/>
  <c r="O254" i="640"/>
  <c r="Q254" i="640" s="1"/>
  <c r="O255" i="640"/>
  <c r="Q255" i="640"/>
  <c r="O256" i="640"/>
  <c r="Q256" i="640" s="1"/>
  <c r="O257" i="640"/>
  <c r="Q257" i="640"/>
  <c r="O258" i="640"/>
  <c r="Q258" i="640" s="1"/>
  <c r="O259" i="640"/>
  <c r="Q259" i="640"/>
  <c r="O260" i="640"/>
  <c r="Q260" i="640" s="1"/>
  <c r="O261" i="640"/>
  <c r="Q261" i="640"/>
  <c r="O262" i="640"/>
  <c r="Q262" i="640" s="1"/>
  <c r="O265" i="640"/>
  <c r="Q265" i="640"/>
  <c r="O268" i="640"/>
  <c r="Q268" i="640" s="1"/>
  <c r="O269" i="640"/>
  <c r="Q269" i="640"/>
  <c r="N270" i="640"/>
  <c r="O264" i="640"/>
  <c r="O263" i="640"/>
  <c r="O234" i="640"/>
  <c r="Q234" i="640"/>
  <c r="O227" i="640"/>
  <c r="Q227" i="640" s="1"/>
  <c r="O226" i="640"/>
  <c r="Q226" i="640"/>
  <c r="O225" i="640"/>
  <c r="Q225" i="640" s="1"/>
  <c r="O224" i="640"/>
  <c r="Q224" i="640"/>
  <c r="O223" i="640"/>
  <c r="Q223" i="640" s="1"/>
  <c r="N220" i="640"/>
  <c r="O219" i="640"/>
  <c r="Q219" i="640"/>
  <c r="O218" i="640"/>
  <c r="Q218" i="640" s="1"/>
  <c r="O217" i="640"/>
  <c r="Q217" i="640" s="1"/>
  <c r="O216" i="640"/>
  <c r="Q216" i="640" s="1"/>
  <c r="O215" i="640"/>
  <c r="Q215" i="640"/>
  <c r="O214" i="640"/>
  <c r="Q214" i="640" s="1"/>
  <c r="O213" i="640"/>
  <c r="Q213" i="640" s="1"/>
  <c r="O212" i="640"/>
  <c r="Q212" i="640" s="1"/>
  <c r="O211" i="640"/>
  <c r="Q211" i="640" s="1"/>
  <c r="O210" i="640"/>
  <c r="Q210" i="640" s="1"/>
  <c r="O209" i="640"/>
  <c r="Q209" i="640"/>
  <c r="O208" i="640"/>
  <c r="Q208" i="640" s="1"/>
  <c r="O207" i="640"/>
  <c r="Q207" i="640" s="1"/>
  <c r="O206" i="640"/>
  <c r="Q206" i="640" s="1"/>
  <c r="O205" i="640"/>
  <c r="Q205" i="640" s="1"/>
  <c r="O204" i="640"/>
  <c r="Q204" i="640" s="1"/>
  <c r="O203" i="640"/>
  <c r="Q203" i="640"/>
  <c r="O202" i="640"/>
  <c r="Q202" i="640" s="1"/>
  <c r="O201" i="640"/>
  <c r="Q201" i="640" s="1"/>
  <c r="O200" i="640"/>
  <c r="Q200" i="640" s="1"/>
  <c r="O199" i="640"/>
  <c r="Q199" i="640"/>
  <c r="O198" i="640"/>
  <c r="Q198" i="640" s="1"/>
  <c r="O197" i="640"/>
  <c r="Q197" i="640" s="1"/>
  <c r="O196" i="640"/>
  <c r="Q196" i="640" s="1"/>
  <c r="O189" i="640"/>
  <c r="Q189" i="640" s="1"/>
  <c r="O188" i="640"/>
  <c r="Q188" i="640" s="1"/>
  <c r="O187" i="640"/>
  <c r="Q187" i="640"/>
  <c r="O186" i="640"/>
  <c r="Q186" i="640" s="1"/>
  <c r="N186" i="640"/>
  <c r="O185" i="640"/>
  <c r="Q185" i="640"/>
  <c r="G184" i="640"/>
  <c r="Q184" i="640" s="1"/>
  <c r="O184" i="640"/>
  <c r="O183" i="640"/>
  <c r="Q183" i="640" s="1"/>
  <c r="O182" i="640"/>
  <c r="Q182" i="640" s="1"/>
  <c r="O181" i="640"/>
  <c r="Q181" i="640" s="1"/>
  <c r="O180" i="640"/>
  <c r="Q180" i="640"/>
  <c r="O179" i="640"/>
  <c r="Q179" i="640" s="1"/>
  <c r="O178" i="640"/>
  <c r="Q178" i="640" s="1"/>
  <c r="O177" i="640"/>
  <c r="Q177" i="640" s="1"/>
  <c r="O176" i="640"/>
  <c r="Q176" i="640"/>
  <c r="O171" i="640"/>
  <c r="Q171" i="640" s="1"/>
  <c r="O170" i="640"/>
  <c r="Q170" i="640" s="1"/>
  <c r="O169" i="640"/>
  <c r="Q169" i="640" s="1"/>
  <c r="O168" i="640"/>
  <c r="Q168" i="640" s="1"/>
  <c r="O167" i="640"/>
  <c r="Q167" i="640" s="1"/>
  <c r="O166" i="640"/>
  <c r="Q166" i="640"/>
  <c r="O165" i="640"/>
  <c r="Q165" i="640" s="1"/>
  <c r="O164" i="640"/>
  <c r="Q164" i="640" s="1"/>
  <c r="O163" i="640"/>
  <c r="Q163" i="640" s="1"/>
  <c r="O155" i="640"/>
  <c r="Q155" i="640" s="1"/>
  <c r="O154" i="640"/>
  <c r="Q154" i="640" s="1"/>
  <c r="O153" i="640"/>
  <c r="Q153" i="640"/>
  <c r="O152" i="640"/>
  <c r="Q152" i="640" s="1"/>
  <c r="O151" i="640"/>
  <c r="Q151" i="640" s="1"/>
  <c r="O150" i="640"/>
  <c r="O149" i="640"/>
  <c r="Q149" i="640"/>
  <c r="O148" i="640"/>
  <c r="Q148" i="640"/>
  <c r="O147" i="640"/>
  <c r="Q147" i="640"/>
  <c r="O146" i="640"/>
  <c r="Q146" i="640"/>
  <c r="O145" i="640"/>
  <c r="Q145" i="640"/>
  <c r="O141" i="640"/>
  <c r="Q141" i="640"/>
  <c r="O140" i="640"/>
  <c r="Q140" i="640"/>
  <c r="O139" i="640"/>
  <c r="Q139" i="640"/>
  <c r="O138" i="640"/>
  <c r="Q138" i="640"/>
  <c r="O137" i="640"/>
  <c r="Q137" i="640"/>
  <c r="G136" i="640"/>
  <c r="O136" i="640"/>
  <c r="Q136" i="640" s="1"/>
  <c r="O135" i="640"/>
  <c r="Q135" i="640" s="1"/>
  <c r="O134" i="640"/>
  <c r="Q134" i="640"/>
  <c r="O133" i="640"/>
  <c r="Q133" i="640" s="1"/>
  <c r="O132" i="640"/>
  <c r="Q132" i="640" s="1"/>
  <c r="O131" i="640"/>
  <c r="Q131" i="640" s="1"/>
  <c r="O130" i="640"/>
  <c r="Q130" i="640" s="1"/>
  <c r="O129" i="640"/>
  <c r="Q129" i="640" s="1"/>
  <c r="O128" i="640"/>
  <c r="Q128" i="640"/>
  <c r="O127" i="640"/>
  <c r="Q127" i="640" s="1"/>
  <c r="O126" i="640"/>
  <c r="Q126" i="640" s="1"/>
  <c r="O125" i="640"/>
  <c r="Q125" i="640" s="1"/>
  <c r="O124" i="640"/>
  <c r="Q124" i="640" s="1"/>
  <c r="O123" i="640"/>
  <c r="Q123" i="640" s="1"/>
  <c r="O122" i="640"/>
  <c r="Q122" i="640"/>
  <c r="O121" i="640"/>
  <c r="Q121" i="640" s="1"/>
  <c r="O120" i="640"/>
  <c r="Q120" i="640" s="1"/>
  <c r="O119" i="640"/>
  <c r="Q119" i="640" s="1"/>
  <c r="O15" i="640"/>
  <c r="Q15" i="640"/>
  <c r="O16" i="640"/>
  <c r="Q16" i="640" s="1"/>
  <c r="O17" i="640"/>
  <c r="Q17" i="640" s="1"/>
  <c r="O18" i="640"/>
  <c r="Q18" i="640" s="1"/>
  <c r="O19" i="640"/>
  <c r="Q19" i="640" s="1"/>
  <c r="O20" i="640"/>
  <c r="Q20" i="640" s="1"/>
  <c r="O21" i="640"/>
  <c r="Q21" i="640"/>
  <c r="O22" i="640"/>
  <c r="Q22" i="640" s="1"/>
  <c r="O23" i="640"/>
  <c r="Q23" i="640" s="1"/>
  <c r="O24" i="640"/>
  <c r="Q24" i="640" s="1"/>
  <c r="O25" i="640"/>
  <c r="Q25" i="640" s="1"/>
  <c r="O26" i="640"/>
  <c r="Q26" i="640" s="1"/>
  <c r="O27" i="640"/>
  <c r="Q27" i="640"/>
  <c r="O28" i="640"/>
  <c r="Q28" i="640" s="1"/>
  <c r="O29" i="640"/>
  <c r="Q29" i="640" s="1"/>
  <c r="O30" i="640"/>
  <c r="Q30" i="640" s="1"/>
  <c r="O31" i="640"/>
  <c r="Q31" i="640"/>
  <c r="O32" i="640"/>
  <c r="Q32" i="640" s="1"/>
  <c r="O33" i="640"/>
  <c r="Q33" i="640" s="1"/>
  <c r="O34" i="640"/>
  <c r="Q34" i="640" s="1"/>
  <c r="O35" i="640"/>
  <c r="Q35" i="640" s="1"/>
  <c r="O36" i="640"/>
  <c r="Q36" i="640" s="1"/>
  <c r="O37" i="640"/>
  <c r="Q37" i="640"/>
  <c r="O38" i="640"/>
  <c r="Q38" i="640" s="1"/>
  <c r="O39" i="640"/>
  <c r="Q39" i="640" s="1"/>
  <c r="O40" i="640"/>
  <c r="Q40" i="640" s="1"/>
  <c r="O41" i="640"/>
  <c r="Q41" i="640" s="1"/>
  <c r="O42" i="640"/>
  <c r="Q42" i="640" s="1"/>
  <c r="O43" i="640"/>
  <c r="Q43" i="640"/>
  <c r="O44" i="640"/>
  <c r="Q44" i="640" s="1"/>
  <c r="O45" i="640"/>
  <c r="Q45" i="640" s="1"/>
  <c r="O46" i="640"/>
  <c r="Q46" i="640" s="1"/>
  <c r="O47" i="640"/>
  <c r="Q47" i="640"/>
  <c r="O48" i="640"/>
  <c r="Q48" i="640" s="1"/>
  <c r="O49" i="640"/>
  <c r="Q49" i="640" s="1"/>
  <c r="O50" i="640"/>
  <c r="Q50" i="640" s="1"/>
  <c r="O51" i="640"/>
  <c r="Q51" i="640" s="1"/>
  <c r="O52" i="640"/>
  <c r="Q52" i="640" s="1"/>
  <c r="O53" i="640"/>
  <c r="Q53" i="640"/>
  <c r="O54" i="640"/>
  <c r="Q54" i="640" s="1"/>
  <c r="O55" i="640"/>
  <c r="Q55" i="640"/>
  <c r="O56" i="640"/>
  <c r="Q56" i="640" s="1"/>
  <c r="O57" i="640"/>
  <c r="Q57" i="640" s="1"/>
  <c r="O58" i="640"/>
  <c r="Q58" i="640" s="1"/>
  <c r="O59" i="640"/>
  <c r="Q59" i="640"/>
  <c r="O60" i="640"/>
  <c r="Q60" i="640" s="1"/>
  <c r="O61" i="640"/>
  <c r="Q61" i="640"/>
  <c r="O62" i="640"/>
  <c r="Q62" i="640" s="1"/>
  <c r="O63" i="640"/>
  <c r="Q63" i="640"/>
  <c r="O64" i="640"/>
  <c r="Q64" i="640" s="1"/>
  <c r="O65" i="640"/>
  <c r="Q65" i="640" s="1"/>
  <c r="O66" i="640"/>
  <c r="Q66" i="640" s="1"/>
  <c r="O67" i="640"/>
  <c r="Q67" i="640"/>
  <c r="O68" i="640"/>
  <c r="Q68" i="640" s="1"/>
  <c r="O69" i="640"/>
  <c r="Q69" i="640"/>
  <c r="O70" i="640"/>
  <c r="Q70" i="640" s="1"/>
  <c r="O71" i="640"/>
  <c r="Q71" i="640" s="1"/>
  <c r="O72" i="640"/>
  <c r="Q72" i="640" s="1"/>
  <c r="O73" i="640"/>
  <c r="Q73" i="640" s="1"/>
  <c r="O74" i="640"/>
  <c r="Q74" i="640" s="1"/>
  <c r="O75" i="640"/>
  <c r="Q75" i="640"/>
  <c r="O76" i="640"/>
  <c r="Q76" i="640" s="1"/>
  <c r="O77" i="640"/>
  <c r="Q77" i="640" s="1"/>
  <c r="O78" i="640"/>
  <c r="Q78" i="640" s="1"/>
  <c r="O79" i="640"/>
  <c r="Q79" i="640"/>
  <c r="O80" i="640"/>
  <c r="Q80" i="640" s="1"/>
  <c r="O81" i="640"/>
  <c r="Q81" i="640" s="1"/>
  <c r="O82" i="640"/>
  <c r="Q82" i="640" s="1"/>
  <c r="O83" i="640"/>
  <c r="Q83" i="640" s="1"/>
  <c r="O84" i="640"/>
  <c r="Q84" i="640" s="1"/>
  <c r="O85" i="640"/>
  <c r="Q85" i="640"/>
  <c r="O86" i="640"/>
  <c r="Q86" i="640" s="1"/>
  <c r="O87" i="640"/>
  <c r="Q87" i="640"/>
  <c r="O88" i="640"/>
  <c r="Q88" i="640" s="1"/>
  <c r="O89" i="640"/>
  <c r="Q89" i="640" s="1"/>
  <c r="O90" i="640"/>
  <c r="Q90" i="640" s="1"/>
  <c r="O91" i="640"/>
  <c r="Q91" i="640"/>
  <c r="O92" i="640"/>
  <c r="Q92" i="640" s="1"/>
  <c r="O93" i="640"/>
  <c r="Q93" i="640"/>
  <c r="O94" i="640"/>
  <c r="Q94" i="640" s="1"/>
  <c r="O95" i="640"/>
  <c r="Q95" i="640"/>
  <c r="O96" i="640"/>
  <c r="Q96" i="640" s="1"/>
  <c r="O97" i="640"/>
  <c r="Q97" i="640" s="1"/>
  <c r="O98" i="640"/>
  <c r="Q98" i="640" s="1"/>
  <c r="O99" i="640"/>
  <c r="Q99" i="640"/>
  <c r="O100" i="640"/>
  <c r="Q100" i="640" s="1"/>
  <c r="O101" i="640"/>
  <c r="Q101" i="640"/>
  <c r="O102" i="640"/>
  <c r="Q102" i="640" s="1"/>
  <c r="O103" i="640"/>
  <c r="Q103" i="640" s="1"/>
  <c r="O104" i="640"/>
  <c r="Q104" i="640" s="1"/>
  <c r="O105" i="640"/>
  <c r="Q105" i="640" s="1"/>
  <c r="O106" i="640"/>
  <c r="Q106" i="640" s="1"/>
  <c r="O107" i="640"/>
  <c r="Q107" i="640"/>
  <c r="O108" i="640"/>
  <c r="Q108" i="640" s="1"/>
  <c r="O109" i="640"/>
  <c r="Q109" i="640" s="1"/>
  <c r="O110" i="640"/>
  <c r="Q110" i="640" s="1"/>
  <c r="O112" i="640"/>
  <c r="Q112" i="640"/>
  <c r="O113" i="640"/>
  <c r="Q113" i="640" s="1"/>
  <c r="G111" i="640"/>
  <c r="G114" i="640"/>
  <c r="N14" i="640"/>
  <c r="J271" i="316"/>
  <c r="E166" i="316"/>
  <c r="G153" i="316" s="1"/>
  <c r="F205" i="316"/>
  <c r="J205" i="316" s="1"/>
  <c r="E251" i="316"/>
  <c r="I251" i="316" s="1"/>
  <c r="G158" i="316"/>
  <c r="J287" i="316"/>
  <c r="E274" i="316"/>
  <c r="C274" i="316"/>
  <c r="D254" i="316"/>
  <c r="B254" i="316"/>
  <c r="J236" i="316"/>
  <c r="E208" i="316"/>
  <c r="C208" i="316"/>
  <c r="D169" i="316"/>
  <c r="B169" i="316"/>
  <c r="K160" i="316"/>
  <c r="E160" i="316"/>
  <c r="G274" i="316"/>
  <c r="H158" i="316"/>
  <c r="K157" i="316"/>
  <c r="H157" i="316"/>
  <c r="G157" i="316"/>
  <c r="K156" i="316"/>
  <c r="F254" i="316" s="1"/>
  <c r="H156" i="316"/>
  <c r="K155" i="316"/>
  <c r="G239" i="316" s="1"/>
  <c r="H239" i="316" s="1"/>
  <c r="H155" i="316"/>
  <c r="G155" i="316"/>
  <c r="K154" i="316"/>
  <c r="G208" i="316" s="1"/>
  <c r="H154" i="316"/>
  <c r="K153" i="316"/>
  <c r="F169" i="316" s="1"/>
  <c r="H153" i="316"/>
  <c r="Q111" i="640" l="1"/>
  <c r="Q114" i="640" s="1"/>
  <c r="Q270" i="640"/>
  <c r="S270" i="640" s="1"/>
  <c r="H160" i="316"/>
  <c r="G154" i="316"/>
  <c r="I166" i="316"/>
  <c r="G270" i="640"/>
  <c r="G156" i="316"/>
  <c r="G160" i="3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Jorge Tamayo</author>
  </authors>
  <commentList>
    <comment ref="N219" authorId="0" shapeId="0" xr:uid="{00000000-0006-0000-0200-000001000000}">
      <text>
        <r>
          <rPr>
            <b/>
            <sz val="9"/>
            <color indexed="81"/>
            <rFont val="Tahoma"/>
            <family val="2"/>
          </rPr>
          <t>Jorge Tamayo:</t>
        </r>
        <r>
          <rPr>
            <sz val="9"/>
            <color indexed="81"/>
            <rFont val="Tahoma"/>
            <family val="2"/>
          </rPr>
          <t xml:space="preserve">
Aporte de mayo/2019
</t>
        </r>
      </text>
    </comment>
    <comment ref="N220" authorId="0" shapeId="0" xr:uid="{00000000-0006-0000-0200-000002000000}">
      <text>
        <r>
          <rPr>
            <b/>
            <sz val="9"/>
            <color indexed="81"/>
            <rFont val="Tahoma"/>
            <family val="2"/>
          </rPr>
          <t>Jorge Tamayo:</t>
        </r>
        <r>
          <rPr>
            <sz val="9"/>
            <color indexed="81"/>
            <rFont val="Tahoma"/>
            <family val="2"/>
          </rPr>
          <t xml:space="preserve">
Aporte de junio/2019</t>
        </r>
      </text>
    </comment>
  </commentList>
</comments>
</file>

<file path=xl/sharedStrings.xml><?xml version="1.0" encoding="utf-8"?>
<sst xmlns="http://schemas.openxmlformats.org/spreadsheetml/2006/main" count="2488" uniqueCount="1144">
  <si>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</si>
  <si>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</si>
  <si>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</si>
  <si>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</si>
  <si>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</si>
  <si>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</si>
  <si>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</si>
  <si>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</si>
  <si>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</si>
  <si>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</si>
  <si>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</si>
  <si>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</si>
  <si>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</si>
  <si>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</si>
  <si>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</si>
  <si>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</si>
  <si>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</si>
  <si>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</si>
  <si>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</si>
  <si>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</si>
  <si>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</si>
  <si>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</si>
  <si>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</si>
  <si>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</si>
  <si>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</si>
  <si>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</si>
  <si>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</si>
  <si>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</si>
  <si>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NOTA:  Según el Numeral 6.2 de la Parte General del Contrato, las observaciones de la Interventoría no se entienden como aprobación o desaprobación y no sirven de excusa para el no cumplimento de los resultados requeridos en las especificaciones técnicas o para el no cumplimiento de cualquier otra de sus obligaciones bajo el Contrato.</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</si>
  <si>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</si>
  <si>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</si>
  <si>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</si>
  <si>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</si>
  <si>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</si>
  <si>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</si>
  <si>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</si>
  <si>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</si>
  <si>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</si>
  <si>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</si>
  <si>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</si>
  <si>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</si>
  <si>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</si>
  <si>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3. SOCIAL</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</si>
  <si>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</si>
  <si>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</si>
  <si>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</si>
  <si>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</si>
  <si>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</si>
  <si>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</si>
  <si>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</si>
  <si>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</si>
  <si>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</si>
  <si>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</si>
  <si>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</si>
  <si>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</si>
  <si>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</si>
  <si>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</si>
  <si>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</si>
  <si>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</si>
  <si>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</si>
  <si>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</si>
  <si>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</si>
  <si>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</si>
  <si>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</si>
  <si>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</si>
  <si>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</si>
  <si>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</si>
  <si>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</si>
  <si>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</si>
  <si>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</si>
  <si>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</si>
  <si>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</si>
  <si>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</si>
  <si>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</si>
  <si>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</si>
  <si>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</si>
  <si>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</si>
  <si>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</si>
  <si>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</si>
  <si>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</si>
  <si>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</si>
  <si>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</si>
  <si>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</si>
  <si>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</si>
  <si>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</si>
  <si>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</si>
  <si>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Unidad Funcional 2</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</si>
  <si>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</si>
  <si>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</si>
  <si>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</si>
  <si>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</si>
  <si>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</si>
  <si>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</si>
  <si>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</si>
  <si>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</si>
  <si>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</si>
  <si>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</si>
  <si>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</si>
  <si>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</si>
  <si>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</si>
  <si>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</si>
  <si>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</si>
  <si>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</si>
  <si>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</si>
  <si>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</si>
  <si>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</si>
  <si>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</si>
  <si>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</si>
  <si>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</si>
  <si>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</si>
  <si>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</si>
  <si>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</si>
  <si>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</si>
  <si>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Ministerio de Medio Ambiente autorizó con Resolución 2115 del 30-10-17</t>
  </si>
  <si>
    <t>Corpourabá otorgó ampliación de caudal Q. Los Perros. con Resolución 200-03-20-01-1310-2016 del 12-10-17</t>
  </si>
  <si>
    <t>Corantioquia otorgó permiso con Resolución 040-RES1706-3088 el 22-06-17 y notificada el 29-06-17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</si>
  <si>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</si>
  <si>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</si>
  <si>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</si>
  <si>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</si>
  <si>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</si>
  <si>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</si>
  <si>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</si>
  <si>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</si>
  <si>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</si>
  <si>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</si>
  <si>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</si>
  <si>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</si>
  <si>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Se autorizó con Resolución Corantioquia 040-RES1705-2420 del 11-05-17 para la Resolución 00606 del 25-05-18.</t>
  </si>
  <si>
    <t xml:space="preserve">Se autorizó mediante Resolución 0692 del 04-04-17 para el primer proceso de Licenciamiento.
</t>
  </si>
  <si>
    <t xml:space="preserve">CONSTRUCCIÖN </t>
  </si>
  <si>
    <t>Tramos</t>
  </si>
  <si>
    <t xml:space="preserve">REHABILITACIÓN UF2.2, REHABILITACIÓN UF4.2 Y MEJORAMIENTO UF 1 Y UF2.1 </t>
  </si>
  <si>
    <t>Tramo</t>
  </si>
  <si>
    <t xml:space="preserve">El día 11-09-17 se recibe notificación de la resolución 160HX-RES1709-4795 del 07-09-17 mediante la cual autoriza el permiso. Oficio D-1672-2017-1 radicado 09-10-17 mediante el cual se da cumplimiento a los artículos 3 y 5  de la resolución que otorga. Oficio D-1918-2017-1  del 10-11-17 Mediante el cual se radica el PUEAA. </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</si>
  <si>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</si>
  <si>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</si>
  <si>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</si>
  <si>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</si>
  <si>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</si>
  <si>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</si>
  <si>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</si>
  <si>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</si>
  <si>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</si>
  <si>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</si>
  <si>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Fecha Consignacion</t>
  </si>
  <si>
    <t>Aporte establecido contractual</t>
  </si>
  <si>
    <t xml:space="preserve">               IPC</t>
  </si>
  <si>
    <t>MES DE IPC</t>
  </si>
  <si>
    <t>Aportes efectuados en pesos del mes de referencia</t>
  </si>
  <si>
    <t>Giro 1</t>
  </si>
  <si>
    <t>Proyecto</t>
  </si>
  <si>
    <t>Dinerario</t>
  </si>
  <si>
    <t>Fecha de Constitución del Patrimonio Autónomo</t>
  </si>
  <si>
    <t>Giro 2</t>
  </si>
  <si>
    <t xml:space="preserve">180 dias  desde la fecha de inicio </t>
  </si>
  <si>
    <t>Giro 3</t>
  </si>
  <si>
    <t xml:space="preserve">360 dias  desde la fecha de inicio </t>
  </si>
  <si>
    <t>Giro 4</t>
  </si>
  <si>
    <t xml:space="preserve">720 dias  desde la fecha de inicio </t>
  </si>
  <si>
    <t>Giro 5</t>
  </si>
  <si>
    <t xml:space="preserve">1080 dias  desde la fecha de inicio </t>
  </si>
  <si>
    <t>Giro 6</t>
  </si>
  <si>
    <t xml:space="preserve">1440 dias desde la fecha de inicio </t>
  </si>
  <si>
    <t>Giro 7</t>
  </si>
  <si>
    <t xml:space="preserve">1800 dias  desde la fecha de inicio </t>
  </si>
  <si>
    <t>Giro 8</t>
  </si>
  <si>
    <t xml:space="preserve">2160 dias  desde la fecha de inicio  </t>
  </si>
  <si>
    <t>octubre-01-2015</t>
  </si>
  <si>
    <t>sept-2015</t>
  </si>
  <si>
    <t>octubre-02-2015</t>
  </si>
  <si>
    <t>octubre-15-2015</t>
  </si>
  <si>
    <t>octubre-28-2015</t>
  </si>
  <si>
    <t>noviembre-03-2015</t>
  </si>
  <si>
    <t>octubre-2015</t>
  </si>
  <si>
    <t>Diciembre-14-2015</t>
  </si>
  <si>
    <t>noviembre-2015</t>
  </si>
  <si>
    <t>Diciembre-15-2015</t>
  </si>
  <si>
    <t>Diciembre-16-2015</t>
  </si>
  <si>
    <t>Diciembre-23-2015</t>
  </si>
  <si>
    <t>enero-13-2016</t>
  </si>
  <si>
    <t>diciembre-2015</t>
  </si>
  <si>
    <t>enero-15-2016</t>
  </si>
  <si>
    <t>febrero-09-2016</t>
  </si>
  <si>
    <t>enero-2016</t>
  </si>
  <si>
    <t>febrero-15-2016</t>
  </si>
  <si>
    <t>febrero-16-2016</t>
  </si>
  <si>
    <t>marzo-01-2016</t>
  </si>
  <si>
    <t>febrero-2016</t>
  </si>
  <si>
    <t>marzo-14-2016</t>
  </si>
  <si>
    <t>marzo-15-2016</t>
  </si>
  <si>
    <t>marzo-30-2016</t>
  </si>
  <si>
    <t>abril-12-2016</t>
  </si>
  <si>
    <t>marzo-2016</t>
  </si>
  <si>
    <t>abril-15-2016</t>
  </si>
  <si>
    <t>abril-20-2016</t>
  </si>
  <si>
    <t>abril-29-2016</t>
  </si>
  <si>
    <t>mayo-13-2016</t>
  </si>
  <si>
    <t>abril-2016</t>
  </si>
  <si>
    <t>mayo-20-2016</t>
  </si>
  <si>
    <t>15 de Junio de 2016</t>
  </si>
  <si>
    <t>mayo-2016</t>
  </si>
  <si>
    <t>24 de Junio de 2016</t>
  </si>
  <si>
    <t>julio-14-2016</t>
  </si>
  <si>
    <t>junio-2016</t>
  </si>
  <si>
    <t>julio-25-2016</t>
  </si>
  <si>
    <t>julio-26-2016</t>
  </si>
  <si>
    <t>julio-2016</t>
  </si>
  <si>
    <t>agosto-2016</t>
  </si>
  <si>
    <t>septiembre-2016</t>
  </si>
  <si>
    <t>18-0ctubre-2016</t>
  </si>
  <si>
    <t>21-octubre-de 2016</t>
  </si>
  <si>
    <t>31-octubre-de 2016</t>
  </si>
  <si>
    <t>15-noviembre-de 2016</t>
  </si>
  <si>
    <t>octubre-2016</t>
  </si>
  <si>
    <t>17-noviembre-de 2016</t>
  </si>
  <si>
    <t>30-noviembre-de 2016</t>
  </si>
  <si>
    <t>diciembre-2016</t>
  </si>
  <si>
    <t>febrero-01-2017</t>
  </si>
  <si>
    <t>enero-2017</t>
  </si>
  <si>
    <t>marzo-2017</t>
  </si>
  <si>
    <t>Abril-24-2017</t>
  </si>
  <si>
    <t>Abril-26-2017</t>
  </si>
  <si>
    <t>Mayo-03-2017</t>
  </si>
  <si>
    <t>abril-2017</t>
  </si>
  <si>
    <t>Mayo-04-2017</t>
  </si>
  <si>
    <t>Mayo-05-2017</t>
  </si>
  <si>
    <t>Mayo-09-2017</t>
  </si>
  <si>
    <t>Mayo-12-2017</t>
  </si>
  <si>
    <t>Mayo-16-2017</t>
  </si>
  <si>
    <t>Mayo-18-2017</t>
  </si>
  <si>
    <t>OCTUBRE-02-2017</t>
  </si>
  <si>
    <t>Septiembre 2017</t>
  </si>
  <si>
    <t>OCTUBRE-31-2017</t>
  </si>
  <si>
    <t>Septiembre -2017</t>
  </si>
  <si>
    <t>Abril-2018</t>
  </si>
  <si>
    <t>TOTAL APORTES DINERARIOS</t>
  </si>
  <si>
    <t>Especie</t>
  </si>
  <si>
    <t>Septiembre-2015</t>
  </si>
  <si>
    <t>Predios</t>
  </si>
  <si>
    <t>incumplido</t>
  </si>
  <si>
    <t xml:space="preserve">30 dias desde la fecha de inicio </t>
  </si>
  <si>
    <t xml:space="preserve">60 dias desde la fecha de inicio </t>
  </si>
  <si>
    <t xml:space="preserve">120 dias desde la fecha de inicio </t>
  </si>
  <si>
    <t>Cumplió</t>
  </si>
  <si>
    <t xml:space="preserve">150 dias desde la fecha de inicio </t>
  </si>
  <si>
    <t xml:space="preserve">180 dias desde la fecha de inicio </t>
  </si>
  <si>
    <t>210 dias desde la fecha de inicio</t>
  </si>
  <si>
    <t>Giro 9</t>
  </si>
  <si>
    <t xml:space="preserve">240 dias desde la fecha de inicio </t>
  </si>
  <si>
    <t>Giro 10</t>
  </si>
  <si>
    <t xml:space="preserve">270 dias desde la fecha de inicio </t>
  </si>
  <si>
    <t>Giro 11</t>
  </si>
  <si>
    <t xml:space="preserve">300 dias desde la fecha de inicio </t>
  </si>
  <si>
    <t>Giro 12</t>
  </si>
  <si>
    <t xml:space="preserve">330 dias desde la fecha de inicio </t>
  </si>
  <si>
    <t>Giro 13</t>
  </si>
  <si>
    <t xml:space="preserve">360 dias desde la fecha de inicio </t>
  </si>
  <si>
    <t>Giro 14</t>
  </si>
  <si>
    <t xml:space="preserve">630 dias desde la fecha de inicio </t>
  </si>
  <si>
    <t>mayo-2017</t>
  </si>
  <si>
    <t>Giro 15</t>
  </si>
  <si>
    <t xml:space="preserve">660 dias desde la fecha de inicio </t>
  </si>
  <si>
    <t>junio-2017</t>
  </si>
  <si>
    <t>Giro 16</t>
  </si>
  <si>
    <t xml:space="preserve">690 dias desde la fecha de inicio </t>
  </si>
  <si>
    <t>6 de septiembre-2017</t>
  </si>
  <si>
    <t>AGOSTO-2017</t>
  </si>
  <si>
    <t>Giro 17</t>
  </si>
  <si>
    <t xml:space="preserve">720 dias desde la fecha de inicio </t>
  </si>
  <si>
    <t>9 de octubre-2017</t>
  </si>
  <si>
    <t>septiembre-2017</t>
  </si>
  <si>
    <t>Giro 18</t>
  </si>
  <si>
    <t xml:space="preserve">750 dias desde la fecha de inicio </t>
  </si>
  <si>
    <t>31 de octubre-2017</t>
  </si>
  <si>
    <t>Subcuenta Interventoría y Supervisión</t>
  </si>
  <si>
    <t>octubre-02-2016</t>
  </si>
  <si>
    <t>enero-26-2016</t>
  </si>
  <si>
    <t>6 meses desde la Fecha de Inicio</t>
  </si>
  <si>
    <t>abril-14-2016</t>
  </si>
  <si>
    <t>12 meses desde la Fecha de Inicio</t>
  </si>
  <si>
    <t>octubre-07-2016</t>
  </si>
  <si>
    <t>18 meses desde la Fecha de Inicio</t>
  </si>
  <si>
    <t>mayo-30-2017</t>
  </si>
  <si>
    <t>Abril-2017</t>
  </si>
  <si>
    <t>intereses</t>
  </si>
  <si>
    <t>julio-07-2017</t>
  </si>
  <si>
    <t>24 meses desde la Fecha de Inicio</t>
  </si>
  <si>
    <t>Octubre-09-2017</t>
  </si>
  <si>
    <t>30 meses desde la Fecha de Inicio</t>
  </si>
  <si>
    <t>abril-19-2018</t>
  </si>
  <si>
    <t>abril-2018</t>
  </si>
  <si>
    <t>36 meses desde la Fecha de Inicio</t>
  </si>
  <si>
    <t>42 meses desde la Fecha de Inicio</t>
  </si>
  <si>
    <t>48 meses desde la Fecha de Inicio</t>
  </si>
  <si>
    <t>54 meses desde la Fecha de Inicio</t>
  </si>
  <si>
    <t>60 meses desde la Fecha de Inicio</t>
  </si>
  <si>
    <t>66 meses desde la Fecha de Inicio</t>
  </si>
  <si>
    <t>Dentro de los cinco (5) dias siguientes del inicio de cada año corrido contado a partir del inicio de la Etapa de Operación y Mantenimiento</t>
  </si>
  <si>
    <t>Soporte Contractual</t>
  </si>
  <si>
    <t>Dentro de los primeros  treinta (30) días de cada año calendario contados a partir de la constitución del Patrimonio Autonomo</t>
  </si>
  <si>
    <t>enero-29-2016</t>
  </si>
  <si>
    <t>enero-30-2017</t>
  </si>
  <si>
    <t>Cuentas MASC</t>
  </si>
  <si>
    <t>Dentro de los primeros treinta (30) Días de cada año calendario de ejecución del Contrato, contados a apartir de la constitución del Patrimonio Autónomo</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</si>
  <si>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</si>
  <si>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Enero-05-2016</t>
  </si>
  <si>
    <t>Julio-05-0216</t>
  </si>
  <si>
    <t>Aporte Enero 6-2017</t>
  </si>
  <si>
    <t>Enero-06-2017</t>
  </si>
  <si>
    <t>Aporte Enero 30-2017</t>
  </si>
  <si>
    <t>Aporte Julio 05-2017</t>
  </si>
  <si>
    <t>Junio-27-0217</t>
  </si>
  <si>
    <t>Mayo-2017</t>
  </si>
  <si>
    <t>Aporte Enero  06-2018</t>
  </si>
  <si>
    <t>Enero-16-2018</t>
  </si>
  <si>
    <t>diciembre de 2017</t>
  </si>
  <si>
    <t>incumplio por fecha</t>
  </si>
  <si>
    <t>Aporte Enero 30-2018</t>
  </si>
  <si>
    <t>cumplido</t>
  </si>
  <si>
    <t>Cuentas COMPENSACIONES AMBIENTALES</t>
  </si>
  <si>
    <t>Aporte julio 15-2017</t>
  </si>
  <si>
    <t>Junio-27-2017</t>
  </si>
  <si>
    <t>Aporte Agosto 15-2017</t>
  </si>
  <si>
    <t>Julio-26-2017</t>
  </si>
  <si>
    <t>Aporte  sept 15-2017</t>
  </si>
  <si>
    <t>Septiembre-06-2017</t>
  </si>
  <si>
    <t>Agosto-2017</t>
  </si>
  <si>
    <t>Aporte  oct 15-2017</t>
  </si>
  <si>
    <t>Septiembre-2017</t>
  </si>
  <si>
    <t>Aporte  Nov 15-2017</t>
  </si>
  <si>
    <t>Nov-14-2017</t>
  </si>
  <si>
    <t>octubre-2017</t>
  </si>
  <si>
    <t>Aporte  Dic 15-2017</t>
  </si>
  <si>
    <t>Diciembre-15-2017</t>
  </si>
  <si>
    <t>Noviembre-2017</t>
  </si>
  <si>
    <t>Aporte  Ene 16-2018</t>
  </si>
  <si>
    <t>diciembre-2017</t>
  </si>
  <si>
    <t>Aporte  feb 16-2018</t>
  </si>
  <si>
    <t>febrero-19-2018</t>
  </si>
  <si>
    <t>Enero-2018</t>
  </si>
  <si>
    <t>aporte de mar -12-2018</t>
  </si>
  <si>
    <t>marzo -12-2018</t>
  </si>
  <si>
    <t>febrero-2018</t>
  </si>
  <si>
    <t>aporte de abr -19-2018</t>
  </si>
  <si>
    <t>abril -19-2018</t>
  </si>
  <si>
    <t>marzo-2018</t>
  </si>
  <si>
    <t>Cuentas REDES</t>
  </si>
  <si>
    <t>Aporte julio 06-2017</t>
  </si>
  <si>
    <t>SUBCUENTA PREDIOS II</t>
  </si>
  <si>
    <t>Predios OTROS SI N.3</t>
  </si>
  <si>
    <t>780 Dias desde la fecha de inicio</t>
  </si>
  <si>
    <t>03/12/2017 y 11 de dic-2017</t>
  </si>
  <si>
    <t>incumplido por fecha</t>
  </si>
  <si>
    <t>810 Dias desde la fecha de inicio</t>
  </si>
  <si>
    <t>9 y 10 de enero de 2018</t>
  </si>
  <si>
    <t>840 Dias desde la fecha de inicio</t>
  </si>
  <si>
    <t>enero-2018</t>
  </si>
  <si>
    <t>870 Dias desde la fecha de inicio</t>
  </si>
  <si>
    <t>feb-2018</t>
  </si>
  <si>
    <t>900 Dias desde la fecha de inicio</t>
  </si>
  <si>
    <t>930 Dias desde la fecha de inicio</t>
  </si>
  <si>
    <t>960 Dias desde la fecha de inicio</t>
  </si>
  <si>
    <t>990 Dias desde la fecha de inicio</t>
  </si>
  <si>
    <t>1020 Dias desde la fecha de inicio</t>
  </si>
  <si>
    <t>1050 Dias desde la fecha de inicio</t>
  </si>
  <si>
    <t>1080 Dias desde la fecha de inicio</t>
  </si>
  <si>
    <t>1110 Dias desde la fecha de inicio</t>
  </si>
  <si>
    <t>1140 Dias desde la fecha de inicio</t>
  </si>
  <si>
    <t>1170 Dias desde la fecha de inicio</t>
  </si>
  <si>
    <t>1200 Dias desde la fecha de inicio</t>
  </si>
  <si>
    <t>1230 Dias desde la fecha de inicio</t>
  </si>
  <si>
    <t>1260 Dias desde la fecha de inicio</t>
  </si>
  <si>
    <t>1290 Dias desde la fecha de inicio</t>
  </si>
  <si>
    <t>Giro 19</t>
  </si>
  <si>
    <t>1320 Dias desde la fecha de inicio</t>
  </si>
  <si>
    <t>Giro 20</t>
  </si>
  <si>
    <t>1350 Dias desde la fecha de inicio</t>
  </si>
  <si>
    <t>Giro 21</t>
  </si>
  <si>
    <t>1380 Dias desde la fecha de inicio</t>
  </si>
  <si>
    <t>Giro 22</t>
  </si>
  <si>
    <t>1410 Dias desde la fecha de inicio</t>
  </si>
  <si>
    <t>Giro 23</t>
  </si>
  <si>
    <t>1440 Dias desde la fecha de inicio</t>
  </si>
  <si>
    <t>REGISTRO FOTOGRÁFICO</t>
  </si>
  <si>
    <t>CONCESION AUTOPISTA AL MAR 1</t>
  </si>
  <si>
    <t>CONSORCIO EPSILON 4G</t>
  </si>
  <si>
    <t>Control semanal de Avance Predial</t>
  </si>
  <si>
    <t>ELABORÓ</t>
  </si>
  <si>
    <t>FECHA DE APROBACIÓN</t>
  </si>
  <si>
    <t>NGB</t>
  </si>
  <si>
    <t>RCM</t>
  </si>
  <si>
    <t>EAUP</t>
  </si>
  <si>
    <t>P-CEC-012</t>
  </si>
  <si>
    <t>PS-CEC-01</t>
  </si>
  <si>
    <t xml:space="preserve">SEGUIMIENTO AVANCE PREDIAL </t>
  </si>
  <si>
    <t xml:space="preserve">SEGUIMIENTO AVANCE SOCIO-PREDIAL </t>
  </si>
  <si>
    <t>Descripcion</t>
  </si>
  <si>
    <t>Total</t>
  </si>
  <si>
    <t>Inventario Total</t>
  </si>
  <si>
    <t>Olympus</t>
  </si>
  <si>
    <t>Expedientes recibidos en Interventoria</t>
  </si>
  <si>
    <t>Expedientes recibidos en Interventoría</t>
  </si>
  <si>
    <t>40%</t>
  </si>
  <si>
    <t>Expedientes Pendientes por Presentar</t>
  </si>
  <si>
    <t>Ficha Social Revisada por Interventoría</t>
  </si>
  <si>
    <t>En Revisión por la Interventoría</t>
  </si>
  <si>
    <t>Ficha Social aprobada</t>
  </si>
  <si>
    <t>Ficha Social no aprobada</t>
  </si>
  <si>
    <t>Anulados</t>
  </si>
  <si>
    <t>Avalúos Preliminares Presentados</t>
  </si>
  <si>
    <t>Ficha Social En Revisión</t>
  </si>
  <si>
    <t>Predios con Unidades Sociales</t>
  </si>
  <si>
    <t xml:space="preserve">Avalúos Preliminares En Revisión </t>
  </si>
  <si>
    <t>Unidad Social Residente GCSP-F-013</t>
  </si>
  <si>
    <t>Unidad Social Productiva GCSP-F-014</t>
  </si>
  <si>
    <t>Anulado</t>
  </si>
  <si>
    <t>Otras Unidades Sociales GCSP-F-014</t>
  </si>
  <si>
    <t>No. Unidades sociales</t>
  </si>
  <si>
    <t>Expedientes sin Formatos</t>
  </si>
  <si>
    <t>PARTICIPANTES</t>
  </si>
  <si>
    <t>No se requirió sustracción según acuerdo 0488 del 25-01-17 en el primer proceso de Licenciamiento de la UF1 y 3</t>
  </si>
  <si>
    <t xml:space="preserve">1, 2.1 y 3 </t>
  </si>
  <si>
    <t>C. Nueva Túnel de Occ -  S. Jerónimo segundo Tubo del túnel</t>
  </si>
  <si>
    <t>Firmado entre el INVIAS y DEVIMAR el 27-03-17</t>
  </si>
  <si>
    <t>Giro 4 - ajuste</t>
  </si>
  <si>
    <t>se realizo el ajuste correpondiente quedando un excedente de $2.449.573.50 como parte de interés</t>
  </si>
  <si>
    <t>mayo-17-2018</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</si>
  <si>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</si>
  <si>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</si>
  <si>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</si>
  <si>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</si>
  <si>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</si>
  <si>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</si>
  <si>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</si>
  <si>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</si>
  <si>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R-CEC-22</t>
  </si>
  <si>
    <t>aporte de may -19-2018</t>
  </si>
  <si>
    <t>aporte de junio -30-2018</t>
  </si>
  <si>
    <t>junio-28-2018</t>
  </si>
  <si>
    <t>may-2018</t>
  </si>
  <si>
    <t>ACTIVIDADES DE OPERACIÓN</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</si>
  <si>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</si>
  <si>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</si>
  <si>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</si>
  <si>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</si>
  <si>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</si>
  <si>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julio-24-2018</t>
  </si>
  <si>
    <t>jun-2018</t>
  </si>
  <si>
    <t>junio- 2018</t>
  </si>
  <si>
    <t>Se autorizó con Resolución Corantioquia 160HX-RES1711-6262 del 14-11-17</t>
  </si>
  <si>
    <t>aporte de agosto -30-2018</t>
  </si>
  <si>
    <t>agosto 21-2018</t>
  </si>
  <si>
    <t>jul-2018</t>
  </si>
  <si>
    <t>junio-2018</t>
  </si>
  <si>
    <t>ACTIVIDADES DE MANTENIMIENTO - UF3</t>
  </si>
  <si>
    <t>ACTIVIDADES DE MANTENIMIENTO - UF1</t>
  </si>
  <si>
    <t>ACTIVIDADES DE MANTENIMIENTO -  UF2.1</t>
  </si>
  <si>
    <t>ACCIDENTALIDAD</t>
  </si>
  <si>
    <t xml:space="preserve">Corantioquia autorizó Concesión de Aguas en el Rio Cauca con Resolución 160CI-RES1701-195 el 12 de enero de 2017.
Se resolvió recurso de reposición Resolución 160CI-RES1703-1255 del 13-03-17 y notificada el 28-03-17. </t>
  </si>
  <si>
    <t>Aporte Adicional en Dinero - deuda Subordinada</t>
  </si>
  <si>
    <t>julio-2018</t>
  </si>
  <si>
    <t>agosto-2018</t>
  </si>
  <si>
    <t>agosto - 2018</t>
  </si>
  <si>
    <t>incumplido por la aplicación del IPC se realizó con  IPC  de julio y debio aplicarse el de agosto por lo tanto hay un faltante en pesos constantes de $3.108.531.02</t>
  </si>
  <si>
    <t>Giro 20%</t>
  </si>
  <si>
    <t>20% Adicional a cargo del Concesionario</t>
  </si>
  <si>
    <t xml:space="preserve">Se radicó el 26-08-16 con oficio DEV-SAL-INTV-0116-2016 la V0, el 14-09-16 con oficio EPS4G-0335-16 Interventoría no presentó observaciones al documento, a excepción de que se encontraba pendiente incluir totalidad de soportes de los permisos ambientales mencionados en el Capítulo 7. 
Con comunicación EPS4G-0091-18 radicada el 12-02-18 se solicitó actualizar información en el PAGA de Rehabilitación de la UF4.2. 
Con comunicación D-1182-2018-1 radicada el 30-04-18 Concesionario informó que actualizará la V0 del PAGA de rehabilitación y será enviada a la Interventoría para iniciar el proceso de revisión para la No Objeción. 
Con comunicación EPS4G-0331-18 radicada en el Concesionario el 08-05-18, se informó quedar pendiente por recibir el PAGA de Rehabilitación de la UF4.2 para proceder con la revisión.
Con comunicación D-1604-2018-1 se radicó PAGA de Rehabilitación de la UF4.2.
Con comunicación EPS4G-0471-18 radicada el 15-06-18 se dio objeción al documento. 
Concesionario remitió la V2 ajustada con los comentarios realizados por Interventoría,  con comunicado D-2039-2018-1.
Interventoría emitió concepto de No Objeción con comunicado EPS4G-0633-18 radicada el 27-07-18 con consecutivo DEVIMAR R-4267-2018-1.                                                                                                                                                                                                                 Interventoría emitió concepto de No Objeción con comunicado EPS4G-0633-18 radicada el 27-07-18 con consecutivo DEVIMAR R-4267-2018-1.
</t>
  </si>
  <si>
    <t>Mantenimiento de baños portátiles con tercero autorizado</t>
  </si>
  <si>
    <t xml:space="preserve">MADS otorgó permiso con Resolución No. 1244 el 20-06-17                                                                                                                                    El Concesionario con comunicación M&amp;M 0024-18 del 15 de febrero de 2018 y radicado MADS E1-2018-004546, envío alcance información previa solicitada en el Resolución No. 1244 del 20-06-17. </t>
  </si>
  <si>
    <t>Terceros autorizados</t>
  </si>
  <si>
    <t xml:space="preserve">Escombrera Municipal de Santa Fe de Antioquia. Con comunicación D-270-2018-1 radicada el 01-02-18, el Concesionario informó que utilizará esta escombrera como sitio para disponer material estéril y escombros provenientes de las actividades de Rehabilitación de la UF4.2. Con comunicación D-1182-2018-1 radicada el 30-04-18 </t>
  </si>
  <si>
    <t>aporte de septiembre -30-2018</t>
  </si>
  <si>
    <t>Sep-2018</t>
  </si>
  <si>
    <t>sept-2018</t>
  </si>
  <si>
    <t>octub- 11-2018</t>
  </si>
  <si>
    <t>sep-2018</t>
  </si>
  <si>
    <t>incumplido por fecha pendiente los intereses de los rendimientos</t>
  </si>
  <si>
    <t>aporte de octubre -30-2018</t>
  </si>
  <si>
    <t>oct-2018</t>
  </si>
  <si>
    <t>ACTIVIDADES DE MANTENIMIENTO - UF2,2</t>
  </si>
  <si>
    <t>oct-2019</t>
  </si>
  <si>
    <t>aporte intereses</t>
  </si>
  <si>
    <t>aportes de interes rendimientos sep</t>
  </si>
  <si>
    <t>pago de intereses del  aporte 15</t>
  </si>
  <si>
    <t>aporte de noviembre -30-2018</t>
  </si>
  <si>
    <t>ajuste al aporte 10 mas rendimientos</t>
  </si>
  <si>
    <t>octubre-2018</t>
  </si>
  <si>
    <t>pago del ajunte al fondeo 10 mas rendimientos</t>
  </si>
  <si>
    <t>TODAS</t>
  </si>
  <si>
    <t>Estudio de Fichas Prediales y Avaluos Comerciales Corporativos de las Unidades Funcionales 1 y 2</t>
  </si>
  <si>
    <t>noviembre-2018</t>
  </si>
  <si>
    <t xml:space="preserve">Se negó con Resolución Corantioquia 040-RES1706-2857 el 07-06-17 primera solicitud asociada a la Licencia Ambiental Resolución 0639 del 02-06-18
Se negó con Resolución Corantioquia 040-RES1712-7098 del 14-12-17  y notificada el 04-01-18, segunda solicitud 
Aprobo con resolución Con resolución Corantioquia 040-RES1808-4625 del 01-08-18 notificada el 09-08-18   tercera solicitud
</t>
  </si>
  <si>
    <t>• Solicitud aprovechamiento de especies restringidas para la Modificación de la UF2.1 con radicado 120-COE1803-8791 (D-715-2018-1) del 14-03-18.
• Solicitud aclaración con radicado Corantioquia 120-COE1804-8708 (R-2028-2018-1) del 12-04-18
• Aclaración de información con radicado 120-COE1804-13470 (D-1160-2018-1) del 26-04-18.
• Solicitud de información con radicado 120-COI1807-17725 del 30-07-18
•  Auto de inicio 040-ADM1808-4061 del 09-08-18.
• Visita de evaluación el 30-10-18.
• Requerimiento de información adicional con acto administrativo 040-ADM1811-5590 del 13-11-18 y notificado el 14-11-18.
• Respuesta con radicado 20-COE1811-37914 del 23-11-18.
• Pendiente respuesta Autoridad Ambiental.</t>
  </si>
  <si>
    <t>Corantioquia autorizó con Resolución 16HX-RES1711-6804 del 30-11-17
Con Resolución 160HX-RES1811-6542 del 26-11-18 Corantioquia autorizó poda de manejo para dos (2) Individuos. Con Resolución 160CI-RES1811-6673 del 29-11-18 Corantioquia autorizó Tala de un (1) individio en la UF4.2.</t>
  </si>
  <si>
    <t>soporte contractual</t>
  </si>
  <si>
    <t>MASC</t>
  </si>
  <si>
    <t>nov-2018</t>
  </si>
  <si>
    <t>Aporte de Dic-2018</t>
  </si>
  <si>
    <t>aporte enero -30-2019</t>
  </si>
  <si>
    <t xml:space="preserve">ANLA con Resolución 02318 del 14-12-18 ANLA Autorizó la modificación de la Licencia ambiental resolución 0606 asociada al poligono " La frisola - El Polvorín" </t>
  </si>
  <si>
    <t>VIGENCIAS FUTURAS</t>
  </si>
  <si>
    <t>APORTE  2018</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</si>
  <si>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</si>
  <si>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</si>
  <si>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 xml:space="preserve">Aporte semenestral  y anual de 2019 </t>
  </si>
  <si>
    <t>Noviembre 2017</t>
  </si>
  <si>
    <t>Queda Pendiente el diferencial por la variacion del IPC que son $30.876.022,79, Incumplido Por Fecha y valor</t>
  </si>
  <si>
    <t>dic-2018</t>
  </si>
  <si>
    <t xml:space="preserve">Según ajustes realizados por el concesionario se informó que no se requiere de SRRRC para la Modificación de la Licencia Ambiental  UF2.1.
</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</si>
  <si>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</si>
  <si>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</si>
  <si>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</si>
  <si>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</si>
  <si>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 xml:space="preserve">Se autorizo según acuerdo del consejo directivo de Corantioquia N° 180ACU-1811-552 del 21-11-18. la sutracción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 </t>
  </si>
  <si>
    <t>MADS Autorizó con resolución 2241 del 27-11-18
• Con radicado MADS 00001 del del 30-11-18 Concesionario renunció al derecho de interposición de recurso de reposición contra la resolución 2241 del 27-11-18, quedando en firme.</t>
  </si>
  <si>
    <t>MADS Autorizó con resolución 2240 del 27-11-18
Con radicado MADS 00002 del del 30-11-18 Concesionario renunció al derecho de interposición de recurso de reposición contra la resolución 2240 del 27-11-18, quedando en firme</t>
  </si>
  <si>
    <t>El 17-04-17 se realizó mesa de trabajo para actualización del documento PAGA.  Con oficio D-608-2017-1 del 15 -05-17, se radico el documento ajustado. Interventoría emitió concepto de No Objeción al documento con oficio EPS4G-0234-17 el 23-05-17
Se realizó Comité Ambiental el día 12 de junio de 2018,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Con comunicación EPS4G-0780-18 el 19-09-18 y radicado ANI 2018-409-096837-2, se envió a la ANI el PAGA de Rehabilitación V2 No Objetado.</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</si>
  <si>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</si>
  <si>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</si>
  <si>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</si>
  <si>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</si>
  <si>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</si>
  <si>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</si>
  <si>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</si>
  <si>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</si>
  <si>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</si>
  <si>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</si>
  <si>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</si>
  <si>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</si>
  <si>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</si>
  <si>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</si>
  <si>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</si>
  <si>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</si>
  <si>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</si>
  <si>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</si>
  <si>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</si>
  <si>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</si>
  <si>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</si>
  <si>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</si>
  <si>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</si>
  <si>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</si>
  <si>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</si>
  <si>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</si>
  <si>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Modificación Licencia Ambiental resolución 00639 del 02-06-18 "ajustes en el trazado y solicitud de concesiones"</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</si>
  <si>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</si>
  <si>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</si>
  <si>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</si>
  <si>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</si>
  <si>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</si>
  <si>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</si>
  <si>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</si>
  <si>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</si>
  <si>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</si>
  <si>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Acuerdo de coexistencia proyectos superpuestos Autopistas al Mar 1 - Conexión Valles de Aburra - Rio Cauca, asociado a la Licencia Ambiental Resolución 00606 del 25-05-18</t>
  </si>
  <si>
    <t>Acuerdo de coexistencia proyectos superpuestos Autopistas al Mar 1 - Conexión Valles de Aburra - Rio Cauca, asociado a las modificaciones de las Licencias Ambientales Resoluciones 00606 del 25-05-17 y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</si>
  <si>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</si>
  <si>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</si>
  <si>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</si>
  <si>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</si>
  <si>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</si>
  <si>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</si>
  <si>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</si>
  <si>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</si>
  <si>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</si>
  <si>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</si>
  <si>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</si>
  <si>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</si>
  <si>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</si>
  <si>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</si>
  <si>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</si>
  <si>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REUNIONES / ACTIVIDADES</t>
  </si>
  <si>
    <t>TEMA</t>
  </si>
  <si>
    <t>REVISIÓN Y ANALISIS DE INSUMOS PREDIALES</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</si>
  <si>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</si>
  <si>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</si>
  <si>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</si>
  <si>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</si>
  <si>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</si>
  <si>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</si>
  <si>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</si>
  <si>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</si>
  <si>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Cumplió con 9 dias de retraso</t>
  </si>
  <si>
    <t>aporte abril -30-2019</t>
  </si>
  <si>
    <t>abril-2019</t>
  </si>
  <si>
    <t>cumplido-  el aporte del periodo anterior cubre los fondeos 18 y 19 del presente año</t>
  </si>
  <si>
    <t>aporte adicional</t>
  </si>
  <si>
    <t>realizo aporte adicional</t>
  </si>
  <si>
    <t xml:space="preserve">PK 0+072 </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</si>
  <si>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</si>
  <si>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</si>
  <si>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</si>
  <si>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</si>
  <si>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</si>
  <si>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</si>
  <si>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</si>
  <si>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</si>
  <si>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</si>
  <si>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</si>
  <si>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</si>
  <si>
    <t>ANLA no se pronuncio de forma explicita en la Resolución 00137 del 08-02-19 sobre el  acuerdo de coexistencia de proyectos entre el Concesionario y el INVIAS en el marco del proceso de trámite de solicitud de modificación de la Licencia ambiental Resolución 00639 del 02-06-17.</t>
  </si>
  <si>
    <t>Corpourabá otorgó permiso con Resolución Corpourabá 200-03-20-0228-2017 el 23-02-17.
Con Resolución 200-03-20-01-0543-2 del 17-04-18 Corpourabá suspendió parcialmente un permiso de emisiones atmosféricas fuentes fijas que fue otorgado con resolución 0228 del 23-02-17.Con Resolución 200-03-20-01-0596-2019 del 22-05-19 Corpourabá da por terminado el permiso de emisiones atmosféricas.</t>
  </si>
  <si>
    <t>•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</si>
  <si>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 xml:space="preserve">•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</si>
  <si>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</si>
  <si>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</si>
  <si>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ESTACIÓN O PLAYA DE PEAJES</t>
  </si>
  <si>
    <t>Ampliación Puente La Muñoz II UF2.1</t>
  </si>
  <si>
    <t>Ampliación Puente La Guaracú II UF2.1</t>
  </si>
  <si>
    <t>septiembre-2018</t>
  </si>
  <si>
    <t>Giro adicional 30%</t>
  </si>
  <si>
    <t>Aporte semenestral 2019</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</si>
  <si>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</si>
  <si>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</si>
  <si>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</si>
  <si>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</si>
  <si>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</si>
  <si>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</si>
  <si>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</si>
  <si>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</si>
  <si>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Ampliación Puente El Sapo UF2.1</t>
  </si>
  <si>
    <t>REHABILITACION DE LA VIA, MEDIANTE PARCHEO / BACHEO</t>
  </si>
  <si>
    <t>Giro 23, 24 y 25</t>
  </si>
  <si>
    <t>Giro 26</t>
  </si>
  <si>
    <t>Aporte de Agosto 31 -2019</t>
  </si>
  <si>
    <r>
      <rPr>
        <b/>
        <sz val="11"/>
        <color theme="1"/>
        <rFont val="Arial"/>
        <family val="2"/>
      </rPr>
      <t xml:space="preserve">PUENTE PK23+500 UF2.1. </t>
    </r>
    <r>
      <rPr>
        <sz val="11"/>
        <color theme="1"/>
        <rFont val="Arial"/>
        <family val="2"/>
      </rPr>
      <t xml:space="preserve">Para este Puente  ya se terminó la etapa de la construcción de la </t>
    </r>
    <r>
      <rPr>
        <u/>
        <sz val="11"/>
        <color theme="1"/>
        <rFont val="Arial"/>
        <family val="2"/>
      </rPr>
      <t>INFRAESTRUCTURA</t>
    </r>
    <r>
      <rPr>
        <sz val="11"/>
        <color theme="1"/>
        <rFont val="Arial"/>
        <family val="2"/>
      </rPr>
      <t>: Construcción de los ESTRIBOS 1 y 2. Construcción de las PILAS 1, 2 y 3.
En cuanto a la</t>
    </r>
    <r>
      <rPr>
        <u/>
        <sz val="11"/>
        <color theme="1"/>
        <rFont val="Arial"/>
        <family val="2"/>
      </rPr>
      <t xml:space="preserve"> SUPERESTRUCTURA</t>
    </r>
    <r>
      <rPr>
        <sz val="11"/>
        <color theme="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</si>
  <si>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</si>
  <si>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</si>
  <si>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</si>
  <si>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</si>
  <si>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</si>
  <si>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</si>
  <si>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</si>
  <si>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</si>
  <si>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</si>
  <si>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</si>
  <si>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</si>
  <si>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</si>
  <si>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</si>
  <si>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</si>
  <si>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</si>
  <si>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</si>
  <si>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</si>
  <si>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</si>
  <si>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</si>
  <si>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</si>
  <si>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</si>
  <si>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</si>
  <si>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</si>
  <si>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</si>
  <si>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PK 13+620</t>
  </si>
  <si>
    <t>Modificación Licencia Ambiental Resolución 00606 del 25 de mayo de 2017 
UF1 y UF3 punto de vertimiento Q. la Culebra</t>
  </si>
  <si>
    <t>• Corantioquia otorgó con resolución 040-RES1808-4319 del 03-08-18 y notificada el 08-03-18 levantamiento de restricción al uso y aprovechamiento de especies forestales.
• Pago por evaluación el 17-12-18 con soporte Corantioquia SF SP925.</t>
  </si>
  <si>
    <t>Con Resolución 00885 del 22-05-19 ANLA autorizó Modificación de Licencia Ambiental Resolución 00639, asociada a la inclusión del Polígono de la fuente de materiales Q. Seca.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t>
  </si>
  <si>
    <t>Primera solicitud Sustracción de Reserva: Con Acuerdo del Consejo Directivo de Corantioquia N°180-ACU1706-499 del 09-06-17, negó sustracción del área de Reserva Ribereña del Río Cauca para las actividades de Mejoramiento y Construcción de las UF2.1.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</si>
  <si>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t>
  </si>
  <si>
    <t xml:space="preserve">➢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Resolución 160HX-RES1901-405 del 30-01-19 y 160HX-RES1905-2628 del 27-05-19, Corantioquia autorizó modificaciones de los permisos de ocupación de cauce  de los expedientes HX8-2017-55 y HX8-2017-49, respectivamente. Corantioquia autorizó modificación del permiso de ocupación de cauce  del expediente HX8-2017-55. 
Solicitud de modificación ante Corantioquia de la Resolución 160HX-RES1711-6556, con radicado 160HXCOE1809-30967 (D-3081-2018-1) del 25-09-1. </t>
  </si>
  <si>
    <t>PK 43+646</t>
  </si>
  <si>
    <t>FOTO 1</t>
  </si>
  <si>
    <t>FOTO 2</t>
  </si>
  <si>
    <t>FOTO 13</t>
  </si>
  <si>
    <t>FOTO 14</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</si>
  <si>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</si>
  <si>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REHABILITACION DE LA VIA, EXTENDIDO DE SOBRE CARPETA ASFALTICA, TIPO MDC-19</t>
  </si>
  <si>
    <t>RECUPERACION DE LA VIA - PERDIDA DE BANCA  CD</t>
  </si>
  <si>
    <t xml:space="preserve">• ANLA otorgó Licencia Ambiental con Resolución 00606 del 25-05-17 y notificada el 30-05-17. 
• ANLA resolvió con Resolución 00764 del 30-06-17 Recurso de Reposición interpuesto a la Resolución 00606, y con radicado ANLA 2017050989-2-000 del 07-07-17 dio respuesta al oficio de solicitud de aclaración de aspectos de la Resolución 00606. La Licencia Ambiental se encuentra en firme.
• Con Radicado ANLA 2017061185-1-000 del 04-08-17, el Concesionario informó inicio de actividades de Construcción de la Segunda Calzada Túnel – San Jerónimo UF1 y UF3 a partir del 15-08-17. 
ICA #1
• Con radicado ANLA 2018034042-1-000 del 23-03-18 Concesionario remitió para revisión primer informe ICA.
• Aclaración de información relacionada con balance de masas, con consecutivo ANLA 2018145938-1-000 del 18-10-18. 
• Requerimiento de información con Auto ANLA 01626 del 09-04-19. 
• Solicitud espacio revisión inquietudes sobre presentación GDB de ICA, con consecutivo ANLA 2019077505-1-000 del 7-06-19.
• Confirmación espacio con con consecutivo ANLA 2019077505-2-000 del 17-06-19.
• Reunión ANLA –DEVIMAR revisión inquietudes GDB el 20-06-19
• Radicado ICA ajustado con las observacione y no conformidades evidenciadas por la ANLA en sus revisiones, con consecutivo ANLA 2019146459-1-000 radicado el 25-09-19.
ICA #2
• Con Radicado ANLA 2018145916-1-000 del 18-10-18 Concesionario remitió para revisión segundo informe ICA. 
La ANLA con radicado 2018162560-2-000 del 21-11-18 al Concesionario solicitó corregir la GDB de acuerdo a lo exigido en la Resolución 2182 del 2016.
con consecutivo ANLA 2018162560-2-000 del 21-11-18
• Envió información complementaria de monitoreo de ruido con consecutivo ANLA 2018169333-1-000 del 04-12-18.
•  Envio corrección GDB según lo requerido en la Resolución 2182 del 2016 con consecutivo ANLA 2019069672 del 09-05-19 (se remitio información compilada ICA 1,2 y 3).
• Solicitud espacio revisión inquietudes sobre presentación GDB de ICA, con consecutivo ANLA 2019077505-1-000 del 7-06-19.
• Confirmación espacio con con consecutivo ANLA 2019077505-2-000 del 17-06-19.
• Reunión ANLA –DEVIMAR revisión inquietudes GDB el 20-06-19.
• Radicado ICA ajustado con las observacione y no conformidades evidenciadas por la ANLA en sus revisiones, Con consecutivo ANLA 2019146460-1-000 radicado el 25-09-19.
ICA #3
• Con Radicado ANLA 2019056421-1-000 del 03-05-19 Concesionario remitió para revisión del tercer informe ICA de la UF 1, 
• Con radicado ANLA 2019068390-2-000 del 23-05-19 se consideró que la GDB del ICA #3 se encuentra no conforme.
• ANLA solicitó reunión para revisión de inquietudes sobre la manera de presentar la GDB en los ICA del Expediente LAV 0001-2017 y LAV0066-2017 con radicado  2019077505-2-001 del 17-06-19
 • Reunión ANLA –DEVIMAR revisión inquietudes GDB el 20-06-19.
Cambio Menor o ajuste dentro del giro ordinario
• ANLA autorizó cambio menor para el acceso al muro No. 2 ubicado en el K00+754 al K00+80 con radicado 2018013491-2-000 del 11-02-18.
• ANLA Autorizó cambio menor para el acceso para la Construcción del Portal Santa Fe, con radicado 2018020660-2-000 del 26-02-18.
• ANLA Autorizó cambio menor para la construcción del polvorín en el área de la ZODME 9, con radicado 2018020642-2-000 del 26-02-18.
• ANLA Autorizó cambio menor en la localización de la planta de vigas en el predio de las oficinas del PK 13, como infraestructura asociada del proyecto Construcción de la Segunda Calzada Túnel – San Jerónimo UF1 y UF3 con radicado 2018128079-2-000 del 17-09-18.
• ANLA no autorizó cambio menor para la adecuación de un acceso para el ingreso de equipos de perforación y excavación al interior del Túnel en el Portal Santa Fe, con radicado 2018175836-2-000 del 17-12-18.
• ANLA Autorizó cambio menor en la localización de la zona de sitio de acopio y almacenamiento de materiales del Túnel para el proyecto Construcción de la Segunda Calzada Túnel – San Jerónimo UF1 y UF3 con radicado ANLA 2019032493-2-000 del 15-03-19
Modelo Hidrogeológico
• Remisión estudio de ajuste y actualización del Modelo Hidrogeológico del Túnel ubicado en la UF3 con radicado ANLA 2018115991-1-000 del 24-08-18, requerimiento de información con Auto ANLA 06931 del 19-11-18. Respuesta requerimiento con radicado ANLA 2018186787-1-000 del 31-12-18, en proceso de revisión por parte de la autoridad.
• Con Resolución 00476 del 28-03-19 ANLA aprobó el Modelo Hidrogeológico ajustado del segundo tubo del Túnel de Occidente, no autorizó el aumento de los caudales de infiltración, solicito incluir y monitorear los 17 piezómetros construidos en la UF3 con la temporalidad definida en la Ficha SMF-09
• Concesionario solicitó mesa técnica DEVIMAR-ANLA, con radicado  ANLA 2019061123-1-000 del 13-05-19, Concesionario radicó  informe con  las justificaciones del aumento de los caudales con base en lo expuesto en la mesa de trabajo; con radicado 2019080206-1-000 del 12-06-19 se remitió información del régimen subterráneo antes de iniciar y durante la construcción del túnel, la cual dio alcance al  radicado 2019061123-1-000;  Con radicado 2019081564-1-000 del 14-06-19 remitió información técnica adicional relacionada que da alcance al comunicado 2019080206-1-000. Visita técnica de ANLA el 18-06-19. Con radicado 2019091834-1-000 del 03-07-19 se dio alcance a los radicados 2019080206-1-000 y 2019081564-1-000 en atención a los compromisos de la mesa técnica con la finalidad de evaluar la situación actual de la condición del túnel.
Plan Inversión 1%
• Remisión a las siguientes autoridades ambientales la versión preliminar del Plan de Inversión del 1% sin avalúo comercial de predios:
1. Corantioquia con radicado 160-COE1802-5639 del 20-02-18
2. ANLA con radicado 2018016794-1-000 del 16-02-18. 
• Concesionario remitió versión final del Plan de Inversión del 1%, con los avalúos comerciales, para evaluación y aprobación por la autoridad:
3. Corantioquia con radicado 120-COE1808-26581 del 23-08-18
4. ANLA con radicado 2018115984-1-000 del 24-08-18
• Con Resolución ANLA 00759 del 07-05-19 se aprobó Plan de Inversión del 1% y requirió información previa al inicio de su ejecución. 
</t>
  </si>
  <si>
    <t xml:space="preserve">Modificación de Licencia Ambiental 
• Solicitud ANLA con VITAL 3800090086967819001 y radicado 2019116382-1-000 del 09-08-19, copiado a Corantioquia con radicado 160AN-COE1908-26762 del 09-08-2019.
• Pago evaluación 08-08-19
• Radicación EIA modificación, con VITAL 3800090086967819002 y radicado 2019131795-1-000 del 3-09-19, copiado a Corantioquia con radicado 160AN-COE1909-29916 del 02-09-19. 
• Acta de aprobación información reliminar del 10-09-19. 
• Auto de inicio 07363 del 12-09-19.
• Notificación visita seguimiento ANLA con radicado 2019144352-2-000 del 23-09-19.
•  visita de evaluación el 01 y 02-10-19, 
Autorización Plan de Manejo Arqueológico
• ICANH con radicado 4253 del 20-09-17, remitió autorización ICANH 6834 del 19-09-17 para la prospección arqueológica de las áreas a modificar en las UF1, 2.1 y 3.
Certificación Presencia de comunidades étnicas
• Ministerio del Interior otorgó Certificación 0967 del 19-09-17 de no presencia de comunidades en las áreas a modificar en la UF1 y UF3.
• Ministerio del Interior otorgó Certificación 0250 del 05-04-18 para las áreas a modificar en la UF1 y UF3 solicitadas con radicado EXTMI18-7032 23-02-18.
</t>
  </si>
  <si>
    <t>Licencia Ambiental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
• Con Radicado ANLA 2017087082 del 17-10-17 DEVIMAR envió a la Autoridad copia de la Certificación MININTERIOR 01013 del 05-10-17 para evaluar las implicaciones que esta puede generar a la Resolución ANLA 00639 del 02-06-17.
ICA #1 
• Con radicado ANLA 2018082026-1-000 del 25-06-18 Concesionario remitió para revisión primer informe ICA. 
• Solicitud espacio revisión inquietudes sobre presentación GDB de ICA, con consecutivo ANLA 2019077505-1-000 del 7-06-19.
• Solicitud corrección y presentación de la GDB respectiva conforme a especificaciones de la Resolución 2182 de 2016, con consecutivo ANLA 2019061852-2-000 del 14-06-2019.
• Confirmación espacio con con consecutivo ANLA 2019077505-2-000 del 17-06-19.
• Reunión ANLA –DEVIMAR revisión inquietudes GDB el 20-06-19.
ICA #2
• Con radicado ANLA_2019000547-1-000 del 04-01-19 Concesionario remitió para revisión primer informe ICA. 
• Solicitud corrección y presentación de la GDB respectiva conforme a especificaciones de la Resolución 2182 de 2016,  con consecutivo ANLA 2019017982-2-000 del 15-02-19. 
• Envio corrección GDB de acuerdo a la norma vigente para el año 2019 (Resolución 0077 de 2019), con consecutivo ANLA 201944964-1-000 del 08-04-19, (se remitio información compilada ICA 1,2 y 3).
• Solicitud espacio revisión inquietudes sobre presentación GDB de ICA, con consecutivo ANLA 2019077505-1-000 del 7-06-19.
• Solicitud corrección y presentación de la GDB respectiva conforme a especificaciones de la Resolución 2182 de 2016, con consecutivo ANLA 2019061852-2-000 del 14-06-2019.
• Confirmación espacio con con consecutivo ANLA 2019077505-2-000 del 17-06-19.
• Reunión ANLA –DEVIMAR revisión inquietudes GDB el 20-06-19
ICA #3 
• Con radicado ANLA 2019041050-1-000 del 01-04-19 Concesionario remitió para revisión tercer informe ICA. 
• Solicitud espacio revisión inquietudes sobre presentación GDB de ICA, con consecutivo ANLA 2019077505-1-000 del 7-06-19.
• NO se acepta el ICA por no conformidad de GDB y se solicita presentar nuevo informe, según consecutivo ANLA 2019068390-2-000 del 23-05-19.
• Confirmación espacio con con consecutivo ANLA 2019077505-2-000 del 17-06-19.
• Reunión ANLA –DEVIMAR revisión inquietudes GDB el 20-06-19. 
Cambio Menor 
• ANLA autorizó cambio menor para la reubicación de la Planta 2, conformada por una planta de triturado, concreto y asfalto, con radicado 2018100750-2-000 del 30-07-18
• ANLA con radicado 2019089532 2 000 del 29-06-19, NO considero como cambio menor el cambio en los diseños en el puente del río Cauca
• Con radicado ANLA 2019106576 1 000 del 24-07-19, se radicó  el informe ajustado para la nueva solicitud de cambio menor del puente Rio Cauca. 
• Con radicado ANLA 2019119391-2-000 del 14-08-19 se aprueba cambio menor.
• Solicitud cambio menor de relocalización en la ZODME 24 de la zona de acopio  temporal de materiales autorizado en tre los PK 32+870 y PK 34+000 con te Res 00137 de 2019 ,  con Radicado ANLA 2019131045 del 02-09-19.
Plan de Inversión del 1%
• ANLA con Resolución 02212 del 29-11-18 aprobó el Plan de Inversión del 1% y modificó la resolución  00639 del 02-06-18, la cual otorgó Licencia Ambiental para la construcción de la segunda calzada de la UF2.1 Tramo San Jerónimo- Santa Fe de Antioquia.
• Con radicado ANLA 2019050122-1-000 del 17-04-19 se remitió información adicional.</t>
  </si>
  <si>
    <t>PK 26+000</t>
  </si>
  <si>
    <t>o  PR 44+100</t>
  </si>
  <si>
    <t>Cumplió el aporte del mes de mayo/2019 y realizó el anticipo de los periodos de junio por $923.770.254 y parte de julio. El aporte de Julio es de $852.687.174 y con este aporte lleva $843.955.468,24 quedando un faltante de $8.731.705,76</t>
  </si>
  <si>
    <t>Aporte cumplido con el fondeo del 27 de mayo</t>
  </si>
  <si>
    <t>Aporte parcial con el pago efectuado el 27 de mayo/2019. Lleva fondeado $843.955.468,24 quedando un faltante de $8.731.705,76</t>
  </si>
  <si>
    <t>aportes de interes por el faltante de julio aporte de agosto y septiembre</t>
  </si>
  <si>
    <t>pago de intereses de los meses saldo de julio y de los meses de agosto y sept</t>
  </si>
  <si>
    <t>Agosto-2019</t>
  </si>
  <si>
    <t>incumplido por fecha, se pago en el mes de octubre junto con los interes</t>
  </si>
  <si>
    <t>Giro 27</t>
  </si>
  <si>
    <t>Aporte de Septiembre 30 -2019</t>
  </si>
  <si>
    <t>Agosto-201</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</si>
  <si>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</si>
  <si>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</si>
  <si>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</si>
  <si>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</si>
  <si>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</si>
  <si>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</si>
  <si>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Cumplio aporte del mes de octubre</t>
  </si>
  <si>
    <t>Giro 30</t>
  </si>
  <si>
    <t>Aporte de Dic 30 -2019</t>
  </si>
  <si>
    <t>Cumplio aporte del mes de octubre, quedando un saldo a favor de $107,499</t>
  </si>
  <si>
    <t>10 de octubre 2019</t>
  </si>
  <si>
    <t>Cumplió los fondeos los esta realizando anticipadamente</t>
  </si>
  <si>
    <t>Aporte anual 2019</t>
  </si>
  <si>
    <t>cumplio y anticipo el aporte anual de enero de 2020</t>
  </si>
  <si>
    <t>Con oficio D-609-2017-1 el 15-05-17 se radico la V2 del PAGA, con oficio EPS4G-0241-17 el 25-05-17 se emitió concepto de No Objeción al documento.
Con oficio D-0899-2017-1 el 29-06-17 se remitió la V3 del PAGA, con oficio EPS4G-0312-17 radicado el 10-07-17 se solicitó al Concesionario remitir una nueva versión que incluya la totalidad de los permisos del capitulo 7 treinta días antes de iniciar la ejecución de las obras. 
Con oficio EPS4G-405-17 radicado el 08-09-17 se dio viabilidad a la ejecución de las actividades de Mejoramiento propuestas por el Concesionario en el PK12+600 y sitios que no requieran aplicación de permisos.
Con comunicación EPS4G-0269-18 radicada el 23-04-18 en el Concesionario, se presentó concepto de No Objeción al documento PAGA de Mejoramiento V3, quedando condicionando el inicio de las actividades que requieran la utilización de la ZODME a la No Objeción previa de éstas. 
Con comunicación EPS4G-0269-18 el 23-04-18, se dio el concepto de No Objeción al PAGA de Mejoramiento V3 
Con comunicación EPS4G-0414-18 el 30-05-18 y radicado ANI 2018-409-053521-2, se envió a la ANI el PAGA de Mejoramiento V3 No Objetado
- Con oficio EPS4G-0297-19 radicado el 14-03-19, Interventoría emite la No Objeción al PAGA de Mejoramiento UF1 y UF2.1 V4</t>
  </si>
  <si>
    <t xml:space="preserve">El presupuesto actualizado de redes húmedas obtiene el concepto de NO objeción. </t>
  </si>
  <si>
    <t>Sep-2019</t>
  </si>
  <si>
    <t>Se le recomienda al concesionario que para el inicio de actividades de cada proyecto de Puentes, los diseños deben estar No Objetados por la interventoría del Proyecto.</t>
  </si>
  <si>
    <t>PR 73+000</t>
  </si>
  <si>
    <t>Traslado de redes húmedas UF2.1.</t>
  </si>
  <si>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</si>
  <si>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r>
      <rPr>
        <b/>
        <sz val="11"/>
        <color theme="1"/>
        <rFont val="Arial"/>
        <family val="2"/>
      </rPr>
      <t>PUENTE PK9+160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 Frente inactivo.
El avance en excavación y construcción de anillos es del 115,4%</t>
    </r>
  </si>
  <si>
    <r>
      <t xml:space="preserve">PUENTE PK9+777 UF1. </t>
    </r>
    <r>
      <rPr>
        <sz val="11"/>
        <color theme="1"/>
        <rFont val="Arial"/>
        <family val="2"/>
      </rPr>
      <t>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Frente inactivo.
El avance en excavación y construcción de anillos es del 69,1%</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</si>
  <si>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2a..INFRAESTRUCTURA  terminada, Frente de Obra Inactivo. Falta la SUPERESTRUCTURA del Puente.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</si>
  <si>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</si>
  <si>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</si>
  <si>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ETAPA INFRAESTRUCTURA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ETAPA SUPERESTRUCTURA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Queda pendiente en vano 4 por el costado izquierdo. Se instala acero de refuerzo losa de aproximación Estribo 1 y se funde.</t>
    </r>
  </si>
  <si>
    <t>Aporte semenestral 2020</t>
  </si>
  <si>
    <t>Dic-2019</t>
  </si>
  <si>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</si>
  <si>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t>E</t>
  </si>
  <si>
    <t xml:space="preserve">                                                            TOTAL APORTES EQUITY</t>
  </si>
  <si>
    <t>P</t>
  </si>
  <si>
    <t>IS</t>
  </si>
  <si>
    <t>SC</t>
  </si>
  <si>
    <t>CA</t>
  </si>
  <si>
    <t>R</t>
  </si>
  <si>
    <t>VF</t>
  </si>
  <si>
    <t>APORTE 2019</t>
  </si>
  <si>
    <t>NOV/2019</t>
  </si>
  <si>
    <t>Cumplido</t>
  </si>
  <si>
    <t>REVISIÓN DE LA PLATAFORMA OLYMPUS</t>
  </si>
  <si>
    <t>Se realizó verificacion, observación y aprobacion de cada uno de los datos que se ingresaron a la plataforma Olympus por parte del Concesionario.</t>
  </si>
  <si>
    <r>
      <t>N</t>
    </r>
    <r>
      <rPr>
        <sz val="10"/>
        <color theme="1"/>
        <rFont val="Calibri"/>
        <family val="2"/>
        <scheme val="minor"/>
      </rPr>
      <t>o Aplica Compensación</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</si>
  <si>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</si>
  <si>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t>Ampliación Puente La Guaira UF2.1</t>
  </si>
  <si>
    <t>Construcción  de Puentes:  PK10+120  UF1; Puente PK23+500 UF2.1; Puente PK3+320 (La Aldea) UF1, Puente PK0+157 UF1 , Puente PK22+080 (El Sapo) UF2.1, Puente PK2+100 UF1, Puente PK2+300 UF1, Puente PK10+440 UF1, Puente 6+040 UF1, Puente PK7+920 UF1,  Puente PK1+940 UF1, Puente 8+115 UF1, Puente PK22+640 UF2.1, Puente PK21+840 UF2.1 , Puente PK21+500 UF2.1, Puente PK18+293 UF2.1, Puente PK0+930UF1, Puente PK5+240 UF1, Puente PK5+540 UF1, Puente PK6+900 UF1, Puente PK11+110 UF1, Puente PK8+404 UF1, Puente PK9+160 UF1, Puente PK1+440 UF1, Puente PK2+920 UF1, Puente PK2+500 UF1, Puente PK6+240 UF1, Puente PK7+000 UF1, Puente PK7+750 UF1, Puente PK8+705 UF1, Puente PK8+800 UF1,  Puente PK20+680 UF2.1, Puente PK21+220 UF2.1, Puente PK4+500 UF1.</t>
  </si>
  <si>
    <t>PR 48+000</t>
  </si>
  <si>
    <t>PR 44+200</t>
  </si>
  <si>
    <t>PR 46+800</t>
  </si>
  <si>
    <t>TRABAJOS DE SEGURIDAD VIAL</t>
  </si>
  <si>
    <t>PR 0+000 Bolombolo</t>
  </si>
  <si>
    <t xml:space="preserve">Trabajos terminados. </t>
  </si>
  <si>
    <t xml:space="preserve">Observaciones: </t>
  </si>
  <si>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 PILA 2 Caisson 5 h=9,37m, PILA 2 Caisson 6 h=9,8m, ESTRIBO 2 Caisson 7 h=11,3m, ESTRIBO 2 Caisson 8 h=13,11m.  .  El avance en la excavación y fundida de anillos es del 81,5%</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 Frente Inactivo.</t>
    </r>
  </si>
  <si>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color theme="1"/>
        <rFont val="Arial"/>
        <family val="2"/>
      </rPr>
      <t xml:space="preserve">INFRAESTRUCTURA TERMINADA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</si>
  <si>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</si>
  <si>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Santafé de Antioquia. Se construye el  guarda ruedas,  se instala pavimento flexible, se instala baranda metálica y se da vía por este carril. Se termina ampliaciónpor este costado.</t>
    </r>
  </si>
  <si>
    <t>REHABILITACION DE LA VIA, MEDIANTE COLOCCION DE UNA SOBRECARPETA ASFALTICA</t>
  </si>
  <si>
    <t>9. CONTROL TÉCNICO DE TÚNELES</t>
  </si>
  <si>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</si>
  <si>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</si>
  <si>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</si>
  <si>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</si>
  <si>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</si>
  <si>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</si>
  <si>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ESPERA RESPUESTA DEL ESPECIALISTA  DE LA INTERVENTORÍA</t>
  </si>
  <si>
    <t>Respuesta a comunicación EPS4G-1179-19 referente al acceso la Puerta</t>
  </si>
  <si>
    <t>D-02-01-20191113-0010561</t>
  </si>
  <si>
    <t>Reintegro de recursos</t>
  </si>
  <si>
    <t>Diciembre-2019</t>
  </si>
  <si>
    <t>Unidad Funcional 4,1</t>
  </si>
  <si>
    <t>Unidad Funcional 4,2</t>
  </si>
  <si>
    <t>ÉPSILON 4G</t>
  </si>
  <si>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t>
    </r>
  </si>
  <si>
    <t>Traslado de redes Húmedas UF1 y UF3</t>
  </si>
  <si>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t>
    </r>
  </si>
  <si>
    <r>
      <rPr>
        <b/>
        <sz val="11"/>
        <color theme="1"/>
        <rFont val="Arial"/>
        <family val="2"/>
      </rPr>
      <t>6.PUENTE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Caisson 1 h=7,5m, Caisson 2 h=6,5m,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</si>
  <si>
    <t>FECHA APROBACIÓN</t>
  </si>
  <si>
    <t>31 ENERO DE 2020</t>
  </si>
  <si>
    <t>Programa 4. Información y participación comunitaria</t>
  </si>
  <si>
    <t>PK 0+160</t>
  </si>
  <si>
    <t>Inactivo</t>
  </si>
  <si>
    <t>PK 3+300</t>
  </si>
  <si>
    <t>ODT - Retorno La Aldea. Para evitar inundaciones en alrededores de obra y en la Escuela.</t>
  </si>
  <si>
    <t>PK 6+200</t>
  </si>
  <si>
    <t>PK 7+000</t>
  </si>
  <si>
    <t>Taludes: (Por estabilidad global / local) Perfilado, pernos, malla, concreto lanzado, drenes; para no afectar la vía existente. Habrá inyección de pernos.</t>
  </si>
  <si>
    <t>PK 11+700 Zona del retorno # 1</t>
  </si>
  <si>
    <t xml:space="preserve">ODT + redes de drenajes superficiales sobre terraplén </t>
  </si>
  <si>
    <t>PK 14+820</t>
  </si>
  <si>
    <t>PK 16+400</t>
  </si>
  <si>
    <t>ODT + redes de drenajes en plataforma y relleno</t>
  </si>
  <si>
    <t>PK 11</t>
  </si>
  <si>
    <t>Zodme La Cueva</t>
  </si>
  <si>
    <t>PK 16</t>
  </si>
  <si>
    <t>Zodme Guacamayas</t>
  </si>
  <si>
    <t>Concretos premezclados</t>
  </si>
  <si>
    <t xml:space="preserve">Las plantas concreteras del PK 13 y del PK 1+200 harán la fabricación de: concretos lanzados, concretos estructurales, morteros de inyección y los concretos simples; según los requerimientos de cada uno de los frentes activos. </t>
  </si>
  <si>
    <t>Mantenimiento de redes</t>
  </si>
  <si>
    <t>ACTIVIDADES CRÍTICAS SEGÚN ANEXO #1 DE MAR 1, POR LA CUARENTENA DEL COVID-19</t>
  </si>
  <si>
    <t>ACTIVIDADES CRITICAS SEGUN ANEXO #1 DE MAR 1 POR LA CUARENTENA DEL COVID-19</t>
  </si>
  <si>
    <t>PK 24+300 CD - Box # 106</t>
  </si>
  <si>
    <t>Trabajos mecánicos para encoles y encausamiento, a fin de evitar inundación - Sitio Piedras Verdes</t>
  </si>
  <si>
    <t>PK 27+400 CD - Box # 126</t>
  </si>
  <si>
    <t>Trabajos de excavación, de llenos y corregir posible inestabilidad sobre la nueva calzada - Sitio cercano a la planta de asfaltos</t>
  </si>
  <si>
    <t>Unidad Funcional 4,1 - Rehabilitación Sector 4.1 Venecia - Peñalisa (Salgar) 8,8 KM</t>
  </si>
  <si>
    <t>Acopio y trasiego de material de descombro traído de los portales del nuevo túnel.</t>
  </si>
  <si>
    <t>PK 25+800 CD</t>
  </si>
  <si>
    <t>PK 31+190</t>
  </si>
  <si>
    <t>PK 31+230</t>
  </si>
  <si>
    <t>Personal de apoyo que actuaran según necesidades</t>
  </si>
  <si>
    <t>PK 0+700</t>
  </si>
  <si>
    <t>o CCO del TUNEL</t>
  </si>
  <si>
    <t>PK 0+650/700</t>
  </si>
  <si>
    <t>MOVIMIENTO TIERRA o MATERIAL DE DESCOMBRO</t>
  </si>
  <si>
    <t>Frente no relacionado en Anexo #1. Actividad finalizada.</t>
  </si>
  <si>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 INFRAESTRUCTURA terminada.
Se construye losa en concreto reforzado para la unión entre los puentes PK8+705 y PK8+800.</t>
    </r>
  </si>
  <si>
    <t>TEMAS DE CONTROL EN EL PERIODO PUENTES</t>
  </si>
  <si>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t>
    </r>
    <r>
      <rPr>
        <sz val="11"/>
        <color theme="1"/>
        <rFont val="Arial"/>
        <family val="2"/>
      </rPr>
      <t xml:space="preserve">
Montaje de lanza vigas e instalación de apoyos de neopreno y Vigas en los  vanos 1 y 2. Construcción de diafragmas e instalación de pre-losas. Se instala acero de refuerzo de las losas y se funden los dos vanos. Instalación acero de refuerzo de New Jersey por ambos costados y se funden.</t>
    </r>
  </si>
  <si>
    <t>PK0+804 - UF3.1A - PTAR en funcionamiento. Portal Medellín.</t>
  </si>
  <si>
    <t xml:space="preserve">NA </t>
  </si>
  <si>
    <t>Seguimiento a las medidas de manejo ambiental UF1 y UF3</t>
  </si>
  <si>
    <t>FOTO 3</t>
  </si>
  <si>
    <t>FOTO 4</t>
  </si>
  <si>
    <t>FOTO 5</t>
  </si>
  <si>
    <t>FOTO 6</t>
  </si>
  <si>
    <t xml:space="preserve"> UF2.1</t>
  </si>
  <si>
    <t>Seguimiento a las medidas de manejo ambiental UF 2.1</t>
  </si>
  <si>
    <t xml:space="preserve">Acopio de material de rezaga, portal Santafe. </t>
  </si>
  <si>
    <t>PK 5+990</t>
  </si>
  <si>
    <t>Cunetas sector Ebéjico</t>
  </si>
  <si>
    <t>PK 9+200</t>
  </si>
  <si>
    <t>Corte de talud (perfilación)</t>
  </si>
  <si>
    <t xml:space="preserve">Corresponde a la planta de trituración que estaba instalada en La Volcana. Se evidencia la presencia de volquetas de doble viaje que ingresan material de rezaga. Hay maquinaria que acomoda material (como bulldozer D6T y excavadora sobre oruga CAT). </t>
  </si>
  <si>
    <t>PK 17+300</t>
  </si>
  <si>
    <t>Corte talud (perfilación)</t>
  </si>
  <si>
    <t>PK 18+800</t>
  </si>
  <si>
    <t xml:space="preserve">Rellenos para terraplén </t>
  </si>
  <si>
    <t>Se sigue acopiando material de rezaga o descombro del nuevo túnel, del Portal Santafé. Este material se extrae (del nuevo túnel con vehículos dumper), para luego ser llevado a la planta de trituración del PK 11+700. Sobre la plataforma se han colocado equipos, contenedores, llantas, campamento, materiales y herramienta pesada.</t>
  </si>
  <si>
    <t>PK 22+300</t>
  </si>
  <si>
    <t>Lleno y compactación - CD</t>
  </si>
  <si>
    <t>PK 22+800</t>
  </si>
  <si>
    <t>PK 22+810</t>
  </si>
  <si>
    <t>PK 24+150</t>
  </si>
  <si>
    <t>Lleno - CD</t>
  </si>
  <si>
    <t>PK 25+050</t>
  </si>
  <si>
    <t>Lleno y compactación - CD
Sector Villa del Marques</t>
  </si>
  <si>
    <t>PK 28+800</t>
  </si>
  <si>
    <t>Construcción de canaleta perimetral - CD</t>
  </si>
  <si>
    <t>PK 29+100</t>
  </si>
  <si>
    <t xml:space="preserve">PK 31+080 </t>
  </si>
  <si>
    <t>ODT # 153 - CD</t>
  </si>
  <si>
    <t>ODT # 154 - CD</t>
  </si>
  <si>
    <t>UF-1.0</t>
  </si>
  <si>
    <t>UF-2.1</t>
  </si>
  <si>
    <t>UF-3.0</t>
  </si>
  <si>
    <t xml:space="preserve">PK 0+700 CI. Patio de acopio provisional de material de rezaga - Portal Medellín. El cargador articulado, CAT 950 es quien carga las volquetas con este material, para ser llevado a la planta de trituración del PK 11+700. </t>
  </si>
  <si>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color rgb="FFFF0000"/>
        <rFont val="Arial"/>
        <family val="2"/>
      </rPr>
      <t>INFRAESTRUCTURA TERMINADA</t>
    </r>
    <r>
      <rPr>
        <u/>
        <sz val="11"/>
        <color theme="1"/>
        <rFont val="Arial"/>
        <family val="2"/>
      </rPr>
      <t xml:space="preserve">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1 y 2.</t>
    </r>
  </si>
  <si>
    <t>Puente PK21+220 UF2.1. Vista panorámica. Infraestructura terminada</t>
  </si>
  <si>
    <t>31  ENERO DE 2020</t>
  </si>
  <si>
    <t>6'0%</t>
  </si>
  <si>
    <t>PK 10+700</t>
  </si>
  <si>
    <t>Box - Doña Rosa</t>
  </si>
  <si>
    <t>PK 24+400/700 CD</t>
  </si>
  <si>
    <t>Retorno #2</t>
  </si>
  <si>
    <t>PK 30 +400</t>
  </si>
  <si>
    <t>Cuneta / Canales - CD</t>
  </si>
  <si>
    <t xml:space="preserve">PK 0+700 CCO del túnel. Se encuentran estacionadas, grúas, ambulancia y vehículo de inspección para prestar servicios de emergencias, a los usuarios del corredor vial concesionado.    </t>
  </si>
  <si>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fé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</si>
  <si>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t>Aprobados</t>
  </si>
  <si>
    <t>No Aprobados</t>
  </si>
  <si>
    <t>Avalúos Preliminares Aprobados</t>
  </si>
  <si>
    <t>Avalúos Preliminares No Aprobados</t>
  </si>
  <si>
    <t>OBSERVACIONES: Se desafectó el Predio MAR1_UF2_134A con oficio 02-01-20200408001059 del 8/04/2020.</t>
  </si>
  <si>
    <r>
      <rPr>
        <sz val="11"/>
        <rFont val="Arial"/>
        <family val="2"/>
      </rPr>
      <t>Ruta Medellín - Santa Fe de Antioquia.
Unidad Funcional No 3.
- El Peaje de Aburra   PR45+300. Se encuentra en Operación Normal. sin cobro.
- Se realiza seguimiento a la zona inestable del PR45+000 y se observa que no presenta movimientos.
- Grua y Ambulancia disponibles.
- Construccion de galerias al interior de tunel.</t>
    </r>
    <r>
      <rPr>
        <sz val="11"/>
        <color rgb="FFFF0000"/>
        <rFont val="Arial"/>
        <family val="2"/>
      </rPr>
      <t xml:space="preserve">
</t>
    </r>
    <r>
      <rPr>
        <sz val="11"/>
        <rFont val="Arial"/>
        <family val="2"/>
      </rPr>
      <t>- Actividades Policía de Carreteras PR45+400.</t>
    </r>
  </si>
  <si>
    <r>
      <rPr>
        <sz val="11"/>
        <rFont val="Arial"/>
        <family val="2"/>
      </rPr>
      <t>Ruta Medellín - Santa Fe de Antioquia
Unidad Funcional No 1.
- Desvío entre el PR35+300 al PR37+600 sector de la Aldea, se encuentra transitable.</t>
    </r>
    <r>
      <rPr>
        <sz val="11"/>
        <color rgb="FFFF0000"/>
        <rFont val="Arial"/>
        <family val="2"/>
      </rPr>
      <t xml:space="preserve">
</t>
    </r>
    <r>
      <rPr>
        <sz val="11"/>
        <rFont val="Arial"/>
        <family val="2"/>
      </rPr>
      <t>- Zona Inestable PR34+900 sin movimiento.
- Se realiza control vehicular PR 30+400, 29+900 35+200 y 39+700.</t>
    </r>
  </si>
  <si>
    <t>ACTIVIDADES DE MANTENIMIENTO - UF4</t>
  </si>
  <si>
    <r>
      <t xml:space="preserve">De acuerdo con el programa de trabajo presentado por el concesionario para la </t>
    </r>
    <r>
      <rPr>
        <b/>
        <sz val="11"/>
        <rFont val="Arial"/>
        <family val="2"/>
      </rPr>
      <t>UF3.1.B</t>
    </r>
    <r>
      <rPr>
        <sz val="11"/>
        <rFont val="Arial"/>
        <family val="2"/>
      </rPr>
      <t>, el concesionario continuó actividades de excavación por el sistema  de  perforación y voladura, del túnel principal en el Portal Medellín, sin atrasos evidentes.</t>
    </r>
  </si>
  <si>
    <t xml:space="preserve">
Para la UF3.1.B  Se continuó  la excavación por medio de sistema de perforación y voladura, del túnel  principal,  sin atrasos evidentes.
</t>
  </si>
  <si>
    <r>
      <rPr>
        <b/>
        <sz val="11"/>
        <rFont val="Arial"/>
        <family val="2"/>
      </rPr>
      <t>Portal Santa Fe - Segundo Tubo Túnel de Occidente</t>
    </r>
    <r>
      <rPr>
        <sz val="11"/>
        <rFont val="Arial"/>
        <family val="2"/>
      </rPr>
      <t xml:space="preserve">
Actividades de excavación por el sistema perforación y voladura en túnel principal- Sección - completa, Tipo SB-3, (Portal Santa Fe).
</t>
    </r>
  </si>
  <si>
    <t>PK0+804 - UF3.1A - Acopio temporal de material de rezaga. Portal Medellín.</t>
  </si>
  <si>
    <t>PK2+530 - UF3.1B - La rasante presenta desniveles pronunciados y encharcamientos. Cunetas inexistentes. Portal Medellín.</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</si>
  <si>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objeción-n Parcial (falta torre de energía 115 kV, de la UF 2.1.)</t>
    </r>
  </si>
  <si>
    <t>Traslado de redes secas,  UF2.1.</t>
  </si>
  <si>
    <t>Inactivo esta semana</t>
  </si>
  <si>
    <t>PK 0+500</t>
  </si>
  <si>
    <t>Llenos y demoliciones</t>
  </si>
  <si>
    <t>PK 5+860</t>
  </si>
  <si>
    <t>Drenaje en intradós del muro # 072</t>
  </si>
  <si>
    <t>Frente no relacionado en Anexo #1. Finaliza la construcción de cuneta triangular en el CI, sobre el pavimento rígido que da acceso al municipio de Ebéjico.</t>
  </si>
  <si>
    <t>Inactivo.</t>
  </si>
  <si>
    <t>PK 6+500</t>
  </si>
  <si>
    <t>PK 7+280</t>
  </si>
  <si>
    <t>Taludes: (Por estabilidad global/local) Perfilado, pernos, malla, concreto lanzado, drenes; para no afectar la vía existente. Habrá inyección de pernos.</t>
  </si>
  <si>
    <t>Frente no relacionado en Anexo #1. Continua corte mecánico y retiro de material en su parte baja a fin de facilitar (con baja pendiente) la entrada a Mestizal # 1</t>
  </si>
  <si>
    <t>PK 11+800</t>
  </si>
  <si>
    <t xml:space="preserve">Lleno estructural </t>
  </si>
  <si>
    <t>PK 14+400</t>
  </si>
  <si>
    <t>Frente no relacionado en Anexo #1. Se reactiva  corte mecánico con CAT y retiro de material. Sector Tamarindos / Comfenalco.</t>
  </si>
  <si>
    <t>PK14+900</t>
  </si>
  <si>
    <t xml:space="preserve">PK1 6+950 </t>
  </si>
  <si>
    <t>PK 17+080</t>
  </si>
  <si>
    <t>Llenos</t>
  </si>
  <si>
    <t>PK 18+200</t>
  </si>
  <si>
    <t xml:space="preserve">Corte de talud (perfilado) </t>
  </si>
  <si>
    <t>PK 18+300</t>
  </si>
  <si>
    <t>Rellenos,  redes de drenajes superficiales, paisajismo, revegetalización etc.</t>
  </si>
  <si>
    <t>Continua  actividad de construcción de cuneta en concreto para manejo de aguas, se instala acero para canaleta, se realiza excavación escalonada de cunetas. También se encuentra bulldozer en extensión de material estéril y un vibro Hamm.</t>
  </si>
  <si>
    <t xml:space="preserve"> Frente no relacionado en Anexo #1. Se realizo instalación de malla y concreto lanzado parte alta de talud. Continua corte mecánico y retiro de material, marcación y ubicación de pernos a instalar como sostenimiento al talud perfilado. Sector cercano a la Guaracú I</t>
  </si>
  <si>
    <t>PK 22+430/480</t>
  </si>
  <si>
    <t xml:space="preserve">Talud en rehabilitación </t>
  </si>
  <si>
    <t>Construcción de canaleta perimetral para aguas pluviales - CI</t>
  </si>
  <si>
    <t>Frente no relacionado en Anexo #1. Se realizo adecuación de terreno, para la instalación de paneles de malla electrosoldada y del encofrado para canal perimetral.</t>
  </si>
  <si>
    <t xml:space="preserve">PK 22+950 </t>
  </si>
  <si>
    <t>Drenaje superficial y ODT, cereo de material seleccionado</t>
  </si>
  <si>
    <t>PK 23+180 a 23+500 CD</t>
  </si>
  <si>
    <t>Conformación estructura pavimento flexible</t>
  </si>
  <si>
    <t>Frente no relacionado en Anexo #1. Actividad de cereo y perfilación con material seleccionado, se utiliza una motoconformadora CAT.</t>
  </si>
  <si>
    <t>Frente no relacionado en Anexo #1. Se continuo la realización de llenos con material seleccionado. Se intervienen llenos mecanizados sobre ODTs. # 103 y 104. Sector variante de Sopetrán.</t>
  </si>
  <si>
    <t>Frente no relacionado en Anexo #1.  Se realiza la construcción de tramo (por alargamiento) de la ODT # 110 y ODT # 177.</t>
  </si>
  <si>
    <t>Frente  no relacionado  en Anexo #1. Se sigue realizando el lleno y extensión de material acopiado. También hubo lleno mecanizado sobre la ODT # 112.</t>
  </si>
  <si>
    <t>cunetas</t>
  </si>
  <si>
    <t>Frente no relacionado en Anexo #1. Continua la instalación de paneles de malla electrosoldada y del encofrado para seguir la construcción del canal perimetral.</t>
  </si>
  <si>
    <t>Frente no relacionado en Anexo # 1. Se realizo la construcción de canal perimetral y de cunetas triangularse para conducción de aguas pluviales.</t>
  </si>
  <si>
    <t>Frente no relacionado en Anexo #1.  Se fundió unión entre ODTs . Se encofra canaleta bajante en ODT # 154 (en la losa inferior de esta canaleta en su punto de descargue de aguas, a ODT). Sector La Laguna.</t>
  </si>
  <si>
    <t>Se encuentran estacionadas 2 grúas, una ambulancia y un carro de inspección a fin de prestar los servicios de emergencia, cuando los usuarios o las condiciones  los requieran.</t>
  </si>
  <si>
    <t>Sobre la pata del talud rehabilitado, se hace el acopio 'provisional' del material de rezaga que se extrae del nuevo túnel, portal Medellín; para después transportarlo a la planta de trituración ubicada en el PK 11+700. Se utiliza cargador articulado CAT 950, un Bobcat y muchas volquetas que lo extraen del túnel. Continuamente se transporta hacia la planta trituradora este material de descombro, para evitar excesiva altura en el patio de acopio y posible derrame hacia la vía en uso. Se trabaja con personal PARE/SIGA</t>
  </si>
  <si>
    <r>
      <rPr>
        <b/>
        <sz val="11"/>
        <color theme="1"/>
        <rFont val="Arial"/>
        <family val="2"/>
      </rPr>
      <t xml:space="preserve">PUENTE  PK8+115  UF1:  </t>
    </r>
    <r>
      <rPr>
        <sz val="11"/>
        <color theme="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color theme="1"/>
        <rFont val="Arial"/>
        <family val="2"/>
      </rPr>
      <t>INFRAESTRUCTURA</t>
    </r>
    <r>
      <rPr>
        <sz val="11"/>
        <color theme="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color theme="1"/>
        <rFont val="Arial"/>
        <family val="2"/>
      </rPr>
      <t>SUPERESTRUCTURA</t>
    </r>
    <r>
      <rPr>
        <sz val="11"/>
        <color theme="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instala acero de refuerzo y encofrado para New Jersey y se funden por ambos costados.</t>
    </r>
  </si>
  <si>
    <t>Puente PK 5+240 UF 1.  Instalación acero de refuerzo Dovela sobre Estribo 2.</t>
  </si>
  <si>
    <t>Programa 8. Cultura Vial</t>
  </si>
  <si>
    <t>Del 07/05/20
al 13/05/20</t>
  </si>
  <si>
    <t>Durante la presente semana se reciben los reportes de las operadoras con respecto a los incidentes y accidentes ocurridos en las unidades funcionales del proyecto, con dos (2) accidentes sin fallecidos.
- Se continua con el servicio de  los vehículos de operación túnel de occidente, en las vías concesionadas y las bases de operación del túnel de occidente, se prestan los servicios de manera normal.
- Se  realiza la revisión de los niveles de Monóxido de Carbono (CO) , así como los niveles de visibilidad del túnel de occidente.
- Se realiza inspección de teléfonos S.O.S. del Túnel de Occidente y los nichos de auxilio.</t>
  </si>
  <si>
    <t>Actividades de Operación ejecutadas en la Fase de Construcción
Semana 239</t>
  </si>
  <si>
    <r>
      <rPr>
        <sz val="11"/>
        <rFont val="Arial"/>
        <family val="2"/>
      </rPr>
      <t>Ruta Medellín - Santa Fe de Antioquia
Unidad Funcional No 2.1.
- La vía se encuentra en funcionamiento normal.
-  Desvío en el PR16+380 al PR16+660  Normal Funcionamiento.
-  Desvío en el PR15+030 al PR15+740. Normal Funcionamiento.
-  Desvío en el PR13+090 al PR12+000 .Normal Funcionamiento.</t>
    </r>
    <r>
      <rPr>
        <sz val="11"/>
        <color rgb="FFFF0000"/>
        <rFont val="Arial"/>
        <family val="2"/>
      </rPr>
      <t xml:space="preserve">
</t>
    </r>
    <r>
      <rPr>
        <sz val="11"/>
        <rFont val="Arial"/>
        <family val="2"/>
      </rPr>
      <t>- Roceria del PR8+500 al PR 16+000.</t>
    </r>
    <r>
      <rPr>
        <sz val="11"/>
        <color rgb="FFFF0000"/>
        <rFont val="Arial"/>
        <family val="2"/>
      </rPr>
      <t xml:space="preserve">.
</t>
    </r>
    <r>
      <rPr>
        <sz val="11"/>
        <rFont val="Arial"/>
        <family val="2"/>
      </rPr>
      <t>-Limpieza de cunetas del PR0+000 al PR2+300.</t>
    </r>
  </si>
  <si>
    <t>Ruta Santa fé de Antioquia - Cañas gordas
Unidad Funcional No  2.2.
- Desvío de vía  en el PR60+300 para la ejecución de obras del Túnel del Toyo estado transitable. 
- Zona Inestable del PR97+500  se presenta caída de material.
- La Vía se Encuentra Transitable..
- Limpieza de Cunetas y Calzada PR103+300  PR 115+000
- Actividades Policía de Carreteras PR114+900.
- Construcción de Disipador y Gaviones PR73+050.
- Roceria del PR86+500 al PR90+000.</t>
  </si>
  <si>
    <r>
      <rPr>
        <sz val="11"/>
        <rFont val="Arial"/>
        <family val="2"/>
      </rPr>
      <t>Ruta Santa Fé de Antioquia - Bolombolo-Peñalisa
Unidad Funcional No 4.2.
- Instalacion de señales verticales. PR 40+500 al PR59+800
- La Vía se Encuentra en Operación Normal.
- Limpieza de Cunetas y Calzada PR0+000 al 5+200</t>
    </r>
    <r>
      <rPr>
        <sz val="11"/>
        <color rgb="FFFF0000"/>
        <rFont val="Arial"/>
        <family val="2"/>
      </rPr>
      <t xml:space="preserve">
</t>
    </r>
    <r>
      <rPr>
        <sz val="11"/>
        <rFont val="Arial"/>
        <family val="2"/>
      </rPr>
      <t>- Ambulancia Disponible Anza PR45+000</t>
    </r>
    <r>
      <rPr>
        <sz val="11"/>
        <color rgb="FFFF0000"/>
        <rFont val="Arial"/>
        <family val="2"/>
      </rPr>
      <t xml:space="preserve">.
</t>
    </r>
    <r>
      <rPr>
        <sz val="11"/>
        <color theme="1"/>
        <rFont val="Arial"/>
        <family val="2"/>
      </rPr>
      <t>- Demarcacion PR0+000 al PR73+000.</t>
    </r>
    <r>
      <rPr>
        <sz val="11"/>
        <color rgb="FFFF0000"/>
        <rFont val="Arial"/>
        <family val="2"/>
      </rPr>
      <t xml:space="preserve">
</t>
    </r>
    <r>
      <rPr>
        <sz val="11"/>
        <color theme="1"/>
        <rFont val="Arial"/>
        <family val="2"/>
      </rPr>
      <t>- Reparacion de defensas metalicas PR 20+500 al PR30+500.
- Policia de transito en el PR 44+400. Puesto de control.
- La Vía se Encuentra en Operación Normal.
- Roceria y limpieza de cunetas de PR 44+200 al PR47+100.</t>
    </r>
  </si>
  <si>
    <t>UF4.2 - PR 71+600. OPERADORA.</t>
  </si>
  <si>
    <t>UF 4.2 - PR 64+500. CONSTRUCCION DE DISIPADOR.</t>
  </si>
  <si>
    <t>UF 4.2 - PR 59+800. INSTALACION DE SEÑALES VERTICALES.</t>
  </si>
  <si>
    <t>UF 4.2 - PR 30+500. REPARACION DE DEFENSAS METALICAS.</t>
  </si>
  <si>
    <t>UF 4.1 - PR 44+300. LIMPIEZA DE CUNETAS.</t>
  </si>
  <si>
    <t>UF 4.1 - PR 44+500. ROCERIA.</t>
  </si>
  <si>
    <t>UF1- PR 23+600. INSPECCION VIAL.</t>
  </si>
  <si>
    <t>UF 1 - PR 39+700. CONTROL VEHICULAR.</t>
  </si>
  <si>
    <t>UF 2.2 - PR 101+800. POLICIA DE TRANSITO.</t>
  </si>
  <si>
    <t>UF 2.1 - PR 1+800.  LIMPIEZA DE CUNETAS.</t>
  </si>
  <si>
    <t>UF 3 - PR 44+700. NIVELES DE SERVICIO.</t>
  </si>
  <si>
    <t>UF 3 - PR 42+300. CONSTRUCCION DE GALERIAS.</t>
  </si>
  <si>
    <t>Frente no relacionado en Anexo #1. Se  continua  actividad  de corte mecánico y de estructuras en demolición (viviendas / negocios). Hay instalación de material de llenos con extensión y compactación. Se inicia la construcción de ODT, tipo Box # 008. Sector El Arriero.</t>
  </si>
  <si>
    <t>PK 2+000</t>
  </si>
  <si>
    <t>Seguridad vial - CI</t>
  </si>
  <si>
    <t xml:space="preserve">Se realizan cortes y excavaciones laterales para fundir guarda ruedas en concreto. </t>
  </si>
  <si>
    <t>PK 2+600</t>
  </si>
  <si>
    <t>Drenajes</t>
  </si>
  <si>
    <t>Frente no relacionado en Anexo #1. Se realiza actividad de instalación de acero y encofrado para descole de cunetas a ODT. Se instala encofrado para muro a su vez se marca línea de corte para bordillo anteriormente construido y poder bajar su altura.</t>
  </si>
  <si>
    <t>Continúa actividad de lleno lateral izquierdo hacia el acceso al retorno y su conexión al nuevo puente. Se termino el realce para un muro de choque. En la ODT # 204, donde se empleo tubería recta Titan x 900 mm. Sector aledaño al Telesférico de La Aldea / Palmitas. Este tramo de obra de drenaje no se encuentra relacionado en el Plan de Obras. Sobre el PK menor se interviene la ODT # 016.</t>
  </si>
  <si>
    <t>Frente no relacionado en Anexo #1. Se  funde buzón con su losa superior, se impermeabiliza su concreto con pintura negra. Se instala segunda canasta en acero y se encofra para completar buzón de su ODT # 025. Se fundió prolongación de muro (L=  3. 1 m hasta finalizar en terreno natural).  Sitio cercano al acceso al Municipio de Ebéjico.</t>
  </si>
  <si>
    <t xml:space="preserve">Frente no relacionado en Anexo #1. Se presenta actividad de instalación de formaleta para construcción de cunetas de drenaje, se funde tramo con secciones tipo ajedrez. Actividad de construcción de disipador escalonado en concreto para manejo de aguas pluviales, utilizando concreto premezclado de 21 Mpa x 8" de asentamiento. </t>
  </si>
  <si>
    <t xml:space="preserve">Se inicia la construcción de cunetas en concreto. Se utilizara concreto premezclado de 21 Mpa. x 8" de asentamiento. </t>
  </si>
  <si>
    <t xml:space="preserve">Frente no relacionado en Anexo #1. Finaliza la construcción de la losa superior del box , se instala acero y encofrado para construcción de aletas sobre el descole de Box. Sector Doña Rosa. Pero hacia el PK menor o PK 10+500 se excava con pajarita CAT, para hacer subdrenes sobre la nueva calzada. </t>
  </si>
  <si>
    <t xml:space="preserve">Frente no relacionado en Anexo #1. Se sigue con la actividad de instalación de material en capas #  21, 22 , 23 y sub siguientes; se  instala geotextil de alta resistencia y se instala material de lleno sobre tramo donde presentaba fisuramiento. En su parte baja se inicia perfilación para construcción de cunetas y disipador. </t>
  </si>
  <si>
    <t>PK 14+700</t>
  </si>
  <si>
    <t>Cortes en talud - Perfilado</t>
  </si>
  <si>
    <t>PK 15+300</t>
  </si>
  <si>
    <t xml:space="preserve">ODT </t>
  </si>
  <si>
    <t>PK 14+900  a PK 15+300 CD . Actividad de perfilación para construcción de ODT # 063</t>
  </si>
  <si>
    <t>Se realiza instalación de encofrado y se funden escalones 10  y 11 de disipador. Se instaló acero y encofrados para construcción de muro en la parte baja donde se realiza construcción del terraplén. Hacia PK menor se realizo  instalación de sub-base granular.</t>
  </si>
  <si>
    <t>Frente no relacionado en Anexo #1. Actividad de lleno y compactación material (cerca a acceso hacia el conjunto residencial Palmeras 1). Se realizó  construcción de filtro, (el material sacado para la construcción de filtro acopiado en lleno de terraplén en el mismo frente de obra). Continua actividad de llenos, con la instalación de la capa # 15 y progresivas.
Hacia el PK menor o 18+350 se continua actividad de lleno y también acopio de material.</t>
  </si>
  <si>
    <t xml:space="preserve"> Frente no relacionado en Anexo #1. Se realiza lleno y compactación de material, para prolongación de tramo y posteriormente la construcción de losa de aproximación del puente hoy en construcción (sobre el estribo #1 del puente La Guaracú I). Hacia el PK menor se realiza construcción de cunetas triangulares en concreto (será premezclado de 21 Mpa x 8" de asentamiento). </t>
  </si>
  <si>
    <t>PK 19+200</t>
  </si>
  <si>
    <t>Corte y perfilado de talud</t>
  </si>
  <si>
    <t>Dentro de la zona urbana de San Jerónimo y limites de la UF-1.0, se continua con cortes mecanizados (en cajón) del talud. El material de descombro se lleva a la zodme de La Cueva.</t>
  </si>
  <si>
    <t xml:space="preserve">Frente no relacionado en Anexo #1. Se continuara con la actividad de lleno y extendido con material de sub base granular, sobre el intradós del muro en HA y hacia el PK mayor. Se le hizo previamente la construcción interna de sus fronteras de drenaje (utilizando geodren planar y la impermeabilización del muro armado). </t>
  </si>
  <si>
    <t>Se presenta actividad de instalación de malla electrosoldada (15x15x6) y marcación de pernos y de drenes por instalar. Talud en rehabilitación</t>
  </si>
  <si>
    <t>Frente no relacionado en Anexo #1. Se continuo la limpieza y adecuación de terreno para construcción de cuneta, sobre el costado derecho de calzada en construcción.</t>
  </si>
  <si>
    <t>Frente no relacionado en Anexo #1. Finaliza el cereo de material sobre la nueva calzada. Hacia PK menor se realiza corte y perfilación para construcción de cunetas interiores. En muro de TA se instalo acero y encofrado descole de ODT # 097 que atraviesa dicho muro.</t>
  </si>
  <si>
    <t>Se funde la losa superior (aérea) del box, utilizando concreto premezclado de 28 Mpa y de 8" de asentamiento. Su control de curado se hace utilizando agua.</t>
  </si>
  <si>
    <t xml:space="preserve">Se realiza corte mecánico de los alrededores del box a fin de realizar la construcción del tramo faltante fallado. </t>
  </si>
  <si>
    <t>Frente no relacionado en Anexo #1.  Se fundió losa de caja de conexión. Se utilizo concreto premezclado. También se fundió el buzón de conexión en ODT # 153., se funde canaleta bajante en ODT # 152 (PK 31+080). Sector La Laguna</t>
  </si>
  <si>
    <t>PK 0+060</t>
  </si>
  <si>
    <t>PK 0+130</t>
  </si>
  <si>
    <t xml:space="preserve">PK 0+530 </t>
  </si>
  <si>
    <t>EXCAVACION - CD</t>
  </si>
  <si>
    <t>Actividad de corte mecánico y retiro de material, con descapote. Estos suelos son arcillosos y de alto contenido de agua.</t>
  </si>
  <si>
    <t>Operación y seguridad vial</t>
  </si>
  <si>
    <t>El cobro se hace sin contratiempos en ambos sentidos. Hay bastante transito de vehículos de carga y de motos. Se sigue control a vehículos, por la cuarentena obligatoria ordenada por el Gobierno Nal. (Covid-19). Hay también control Policial. Se realiza también cada 20 min. (y en un solo sentido) detención o parada de vehículos a fin de intervenir las galerías entre los túneles. Hay cubrimiento de pedestales y de su tornillería para posteriormente colocar la estructura metálica y marquesina.</t>
  </si>
  <si>
    <t>PK 15+000 a PK 15+300. Actividad de instalación de material de sub base granular. Sector Jungla - Tamarindos</t>
  </si>
  <si>
    <t>PK 9+200. Perfilado de talud - Actividad de corte mecánico y retiro de material. Sector entrada Mestizal I.</t>
  </si>
  <si>
    <t>PK 10+500 CI. Actividad de excavación mecánica para construcción de filtro o subdren.  Sector Asados Doña Rosa.</t>
  </si>
  <si>
    <t>PK 2+000 CI - Seguridad vial sobre nueva calzada. Personal realiza actividad de corte y excavación para construcción de tope llanta.</t>
  </si>
  <si>
    <t>PK 24+300 Se funde losa superior de Box # 106. Se utiliza concreto premezclado. Sector Piedras Verdes</t>
  </si>
  <si>
    <t>PK 22+430/480. Actividad de instalación de malla electro soldada y marcación de pernos y de drenes en PVC por instalar. Talud en rehabilitación.</t>
  </si>
  <si>
    <t>PK 24+150. Actividad de instalación de acero, tubo unión con ODT existente, ODT # 104.</t>
  </si>
  <si>
    <t>PK 32+500  CI. Se funde losa superior tramo faltante del Box, se utiliza concreto premezclado (28 Mpa x 8" de asentamiento). Sector Tierra Mítica</t>
  </si>
  <si>
    <t>PK 0+530 CD. Actividad de corte mecánico y retiro de material, con descapote. Estos suelos son arcillosos y de alto contenido de agua.</t>
  </si>
  <si>
    <t>PK 0+160 Playa de peajes. Se realizó instalación de la protección de las bases metálicas de los pedestales. En el peaje se habilitan cierres al transito automotor y en un sentido (de aprox. 20 min.), por actividades de construcción de galerías dentro del túnel.</t>
  </si>
  <si>
    <r>
      <t xml:space="preserve">En este periodo el concesionario continuó con las siguientes actividades:
En Portal Medellín (PK0+804)-UF3.1A,  El día 22 de abril de 2020 en el PK2+479,5, se ejecutó cambió de sostenimiento de Tipo </t>
    </r>
    <r>
      <rPr>
        <sz val="11"/>
        <color rgb="FFFF0000"/>
        <rFont val="Arial"/>
        <family val="2"/>
      </rPr>
      <t>SB-3 a SA-3</t>
    </r>
    <r>
      <rPr>
        <sz val="11"/>
        <rFont val="Arial"/>
        <family val="2"/>
      </rPr>
      <t xml:space="preserve">;  Por otro lado se continuó con la excavación, sección completa del  túnel principal, por el método de perforación y voladura , mas perfilado mecánico, en terrenos con sostenimiento </t>
    </r>
    <r>
      <rPr>
        <sz val="11"/>
        <color rgb="FFFF0000"/>
        <rFont val="Arial"/>
        <family val="2"/>
      </rPr>
      <t>Tipo SA-3</t>
    </r>
    <r>
      <rPr>
        <sz val="11"/>
        <rFont val="Arial"/>
        <family val="2"/>
      </rPr>
      <t xml:space="preserve">,  en el </t>
    </r>
    <r>
      <rPr>
        <sz val="11"/>
        <color rgb="FFFF0000"/>
        <rFont val="Arial"/>
        <family val="2"/>
      </rPr>
      <t>PK2+604,90 L acumulada=1.800,9 m a origen</t>
    </r>
    <r>
      <rPr>
        <sz val="11"/>
        <rFont val="Arial"/>
        <family val="2"/>
      </rPr>
      <t>,  para el sellado se instalaron 3 cm de concreto lanzado de 30 MPa (Adicionado con macrofibra estructural de polipropileno 5Kg/m3); se instalaron bulones expansivos Tipo MIDI, marca Bulteck, en  tres bolillo (2,0 m (T) X (2,0m (L) ) de longitud 4m, con placas de reparto de 20mX20m y e= 6mm, y finalmente la instalación de 5 cm de concreto lanzado de 30 MPa (Adicionado con macro-fibra estructural de polipropileno - 5Kg/m3).
En  Galería de Conexión Peatonal No 1 (1+230): En este periodo, se continuaron actividades de construcción de entronque, con la (Demolición revestimiento, con retro cargador, e=50 cm) de esta galería en el túnel existente (K9+580). La excavación de la galería desde el túnel nuevo, continua suspendida,  avanza en terrenos con sostenimiento Tipo SG- III, sección completa, en el PK0+009- L acumulada=9 m a origen; éste avance esta adelantado,  teniendo en cuenta el programa de obra actualizado, el cual contempla el  inicio de excavación, el día 31 de marzo de 2021.
En  Galería de Conexión Peatonal No 2 (2+165):  En este periodo, se continuaron actividades de construcción del entronque, con la  (Demolición revestimiento, con retro cargador, e=50 cm) de esta galería en el túnel existente (K10+545). La excavación de la galería desde el túnel nuevo, continua suspendida; avanza en terrenos con sostenimiento Tipo SG- III, sección completa, en el PK0+003- L acumulada=3 m a origen; éste avance esta adelantado,  teniendo en cuenta el programa de obra actualizado, el cual contempla el  inicio de excavación, el día 21 de enero de 2021.
Igualmente se reiniciaron actividades, de construcción de los entronques de la Galería de Conexión Vehicular No 1 (1+695) (10+074) (Precorte hastial derecho e=50cms), Galería de Conexión Peatonal No 3 (2+675) (11+054), (Precorte revestimiento, hastial izquierdo) , Galería de Conexión Vehicular No 2 (3+165) (11+544) (Precorte hastial derecho e=50cms), la Galería de Conexión Peatonal No 4 (3+645) (12+024) (Precorte hastial derecho e=50cms),  la Galería de Conexión Peatonal No 5 (4+050) (12+485) (Demolición revestimiento, con retro cargador, e=50 cm) y Galería de Conexión Vehicular No 3 (4+445) (12+905) (Precorte hastial derecho e=50cms), y la Galería de Conexión Peatonal No 6 (4+940) (13+430)(Precorte revestimiento, hastial izquierdo).
Se continuó la ventilación del túnel, con ventilador axial Zitron 286 KW, el  bombeo y tratamiento de aguas de infiltración y aguas industriales producto de la perforación.
En el periodo informado, se evidenció que la PTAR  continuó con el tratamiento de las aguas residuales y de perforación del túnel Portal Medellín, sin embargo el vertimiento de las aguas residuales a la quebrada LA CULEBRA, permanece suspendido, el vertimiento se esta realizando por el sistema de drenaje del túnel existente el cual descarga en la quebrada LA FRISOLA.
Se evidenció que continúan las infiltraciones con menor caudal, por lo anterior, en visitas la residencia de túneles de la interventoría , del pasado 8 y 12 de mayo de 2020, se le ratificó , en obra, la solicitud de continuar con el monitoreo de caudales y el control y encausamiento adecuado (construcción de cunetas), tanto de las aguas de infiltración como de perforación del túnel,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r>
  </si>
  <si>
    <r>
      <t xml:space="preserve">
En el Portal Santa Fe de Antioquia (PK5+410)-UF3.1C.  </t>
    </r>
    <r>
      <rPr>
        <sz val="11"/>
        <color rgb="FFFF0000"/>
        <rFont val="Arial"/>
        <family val="2"/>
      </rPr>
      <t>El día 04 de Mayo de 2020,en el PK3+420,1</t>
    </r>
    <r>
      <rPr>
        <sz val="11"/>
        <rFont val="Arial"/>
        <family val="2"/>
      </rPr>
      <t xml:space="preserve">,  se ejecutó cambió de sostenimiento de </t>
    </r>
    <r>
      <rPr>
        <sz val="11"/>
        <color rgb="FFFF0000"/>
        <rFont val="Arial"/>
        <family val="2"/>
      </rPr>
      <t>Tipo SA-3, a  SB-3</t>
    </r>
    <r>
      <rPr>
        <sz val="11"/>
        <rFont val="Arial"/>
        <family val="2"/>
      </rPr>
      <t xml:space="preserve">. Por otro lado se continuó con la excavación, en sección completa del túnel principal, por el método de perforación y voladura y perfilado mecánico, en terrenos con sostenimiento </t>
    </r>
    <r>
      <rPr>
        <sz val="11"/>
        <color rgb="FFFF0000"/>
        <rFont val="Arial"/>
        <family val="2"/>
      </rPr>
      <t>Tipo SB-3</t>
    </r>
    <r>
      <rPr>
        <sz val="11"/>
        <rFont val="Arial"/>
        <family val="2"/>
      </rPr>
      <t xml:space="preserve">, en el </t>
    </r>
    <r>
      <rPr>
        <sz val="11"/>
        <color rgb="FFFF0000"/>
        <rFont val="Arial"/>
        <family val="2"/>
      </rPr>
      <t>PK3+379,8 L acumulada=2030,2 m</t>
    </r>
    <r>
      <rPr>
        <sz val="11"/>
        <rFont val="Arial"/>
        <family val="2"/>
      </rPr>
      <t xml:space="preserve"> a origen,  para el sellado se instalaron </t>
    </r>
    <r>
      <rPr>
        <sz val="11"/>
        <color rgb="FFFF0000"/>
        <rFont val="Arial"/>
        <family val="2"/>
      </rPr>
      <t>5 cm</t>
    </r>
    <r>
      <rPr>
        <sz val="11"/>
        <rFont val="Arial"/>
        <family val="2"/>
      </rPr>
      <t xml:space="preserve"> de concreto lanzado de 30 MPa (Adicionado con macrofibra estructural de polipropileno 5Kg/m3),  se instalaron bulones expansivos Tipo MIDI, marca Bulteck, en  tres bolillo (1,5m (T) X (2,0m (L) ) de longitud 4m, con placas de reparto de 20mX20m y e= 6mm, y finalmente la instalación de</t>
    </r>
    <r>
      <rPr>
        <sz val="11"/>
        <color rgb="FFFF0000"/>
        <rFont val="Arial"/>
        <family val="2"/>
      </rPr>
      <t xml:space="preserve"> 8 cm</t>
    </r>
    <r>
      <rPr>
        <sz val="11"/>
        <rFont val="Arial"/>
        <family val="2"/>
      </rPr>
      <t xml:space="preserve"> de concreto lanzado de 30 MPa (Adicionado con macro-fibra estructural de polipropileno - 5Kg/m3).
En el  PK4+390, se instaló concreto de 31,5  MPa en el nicho SOS N°1 en terreno tipo SA-3, y en el PK4+450 , se ejecuto la instalación de paraguas de atices para excavación de galería vehicular N°3. Portal Santa Fe; este avance está adelantado, teniendo en cuenta el programa de obra actualizado, el cual contempla el  inicio de excavación, el día </t>
    </r>
    <r>
      <rPr>
        <sz val="11"/>
        <color rgb="FFFF0000"/>
        <rFont val="Arial"/>
        <family val="2"/>
      </rPr>
      <t>12 de marzo de 2021</t>
    </r>
    <r>
      <rPr>
        <sz val="11"/>
        <rFont val="Arial"/>
        <family val="2"/>
      </rPr>
      <t xml:space="preserve">.
Por otro lado continúan las infiltraciones con menor caudal, e infiltraciones intensas localizadas sin control alguno; por lo anterior, en visitas la residencia de túneles de la interventoría , del pasado </t>
    </r>
    <r>
      <rPr>
        <sz val="11"/>
        <color rgb="FFFF0000"/>
        <rFont val="Arial"/>
        <family val="2"/>
      </rPr>
      <t>8 y 12 de mayo de 2020,</t>
    </r>
    <r>
      <rPr>
        <sz val="11"/>
        <rFont val="Arial"/>
        <family val="2"/>
      </rPr>
      <t xml:space="preserve"> se le ratificó, en obra, la solicitud de continuar con el monitoreo de caudales y el control y encausamiento adecuado (construcción adecuada de cunetas), tanto de las aguas de infiltración como de perforación del túnel; además del mantenimiento permanente que se le debe ejecutar a la rasante actual; ya que ésta presenta baches llenos de agua y desniveles pronunciados. El concesionario </t>
    </r>
    <r>
      <rPr>
        <sz val="11"/>
        <color rgb="FFFF0000"/>
        <rFont val="Arial"/>
        <family val="2"/>
      </rPr>
      <t xml:space="preserve">relanzó concreto en los "PATEROS"  en PK4+050 a PK3+780 que estaban con escaso concreto de sostenimiento; a la fecha del presente informe, falta relanzar desde el PK3+780 hasta el frente actual.
</t>
    </r>
  </si>
  <si>
    <r>
      <rPr>
        <b/>
        <sz val="11"/>
        <rFont val="Arial"/>
        <family val="2"/>
      </rPr>
      <t>Portal Medellín - segundo tubo Túnel Occidente</t>
    </r>
    <r>
      <rPr>
        <sz val="11"/>
        <rFont val="Arial"/>
        <family val="2"/>
      </rPr>
      <t xml:space="preserve">
Actividades de excavación por método de perforación y voladura + perfilado mecánicos) en túnel principal- Sección - completa, Tipo SA-3 (Portal Medellín).
Reinicio de actividades de construcción de los entronques en Galerías de Conexión Peatonal Nos 1, 2, 3, 4 y 5  y Galerías de Conexión Vehicular Nos  1 y 2.</t>
    </r>
  </si>
  <si>
    <t>PK13+000 - UF1 -Laboratorio concesionario - Acompañamiento en pruebas de resistencia ala compresión de núcleos extraídos in situ y núcleos extraídos de roca. Túnel principal.</t>
  </si>
  <si>
    <t>PK2+588,2 - UF3.1B - Replanteo topográfico de sección, excavación túnel principal, sección sostenimiento tipo SA-3. Portal Medellín.</t>
  </si>
  <si>
    <t>PK0+804 - UF3.1A - Se restringe el ingreso por retiro de material de rezaga, excavación túnel principal, sección sostenimiento tipo SA-3. Portal Medellín.</t>
  </si>
  <si>
    <t>PK2+320 - UF3.1B - Pateros sin lanzado de concreto, sección sostenimiento tipo SB-3. Portal Medellín.</t>
  </si>
  <si>
    <t>PK 2+585 - UF3.1B - Pernos con recubrimiento de concreto insuficiente y roca expuesta, excavación túnel principal, sección sostenimiento tipo SA-3. Portal Medellín.</t>
  </si>
  <si>
    <t xml:space="preserve">PK9+580 - UF3.1D - Construcción galería peatonal N°1. Túnel en funcionamiento. </t>
  </si>
  <si>
    <t xml:space="preserve">PK10+074 - UF3.1D - Construcción galería vehicular N°1. Túnel en funcionamiento. </t>
  </si>
  <si>
    <t xml:space="preserve">PK11+054 - UF3.1D - Construcción galería peatonal N°2. Túnel en funcionamiento. </t>
  </si>
  <si>
    <t xml:space="preserve">PK11+054 - UF3.1D - Construcción galería peatonal N°3. Túnel en funcionamiento. </t>
  </si>
  <si>
    <t xml:space="preserve">PK11+054 - UF3.1D - Construcción galería vehicular N°2. Túnel en funcionamiento. </t>
  </si>
  <si>
    <t xml:space="preserve">PK12+024 - UF3.1D - Construcción galería peatonal N°4. Túnel en funcionamiento. </t>
  </si>
  <si>
    <t xml:space="preserve">PK12+485 - UF3.1D - Construcción galería peatonal N°5. Túnel en funcionamiento. </t>
  </si>
  <si>
    <t xml:space="preserve">PK12+905 - UF3.1D - Construcción galería vehicular N°3. Túnel en funcionamiento. </t>
  </si>
  <si>
    <t xml:space="preserve">PK13+430 - UF3.1D - Construcción galería peatonal N°6. Túnel en funcionamiento. </t>
  </si>
  <si>
    <t xml:space="preserve">PK13+430 - UF3.1D - Inspección de calidad de obras ejecutadas, en construcción de los entronques, galería peatonal N°6. Túnel en funcionamiento. </t>
  </si>
  <si>
    <t>PK3+415,7 - UF3.1B - Sobre excavación en bóveda, excavación túnel principal, sección sostenimiento tipo SB-3. Portal Santa Fe.</t>
  </si>
  <si>
    <t>PK3+401,3 - UF3.1B -Perforación para instalación de anillo de pernos y montaje de carga explosiva, excavación túnel principal, sección sostenimiento tipo SB-3. Portal Santa Fe.</t>
  </si>
  <si>
    <t>PK3+520 - UF3.1B - La rasante presenta desniveles pronunciados y encharcamiento. Cunetas inexistentes. Portal Santa Fe.</t>
  </si>
  <si>
    <t>PK3+397,4 - UF3.1B - Perfilado mediante medios mecánicos y retiro de material de rezaga, excavación túnel principal, sección sostenimiento tipo SB-3. Portal Santa Fe.</t>
  </si>
  <si>
    <t>PK5+410 - UF3.1C - Se restringe el ingreso al portal por cargue y voladura, excavación túnel principal, sección SB-3 . Portal Santa Fe.</t>
  </si>
  <si>
    <t>PK3+379,8 - UF3.1B - Replanteo topográfico de sección, excavación túnel principal, sección sostenimiento tipo SB-3. Portal Santa Fe.</t>
  </si>
  <si>
    <t>PK3+383 - UF3.1B -Pernos con recubrimiento insuficiente de concreto, excavación túnel principal, sección sostenimiento tipo SA-3. Portal Santa Fe.</t>
  </si>
  <si>
    <t>PK 3+379,8 - UF3.1B - Toma de muestras de concreto lanzado, interventoría, excavación túnel principal, sección sostenimiento tipo SB-3. Portal Santa Fe.</t>
  </si>
  <si>
    <r>
      <t>En la UF 1: El concesionario en este periodo ejecuto las siguientes actividades: En recorrido de inspección de interventoría, se  evidenció que el concesionario continuó actividades en el PK14+850  UF1 Act 26, con la suspensión red monofásica, retiro e Instalación cable cubierto monofásico 1/0 y cable desnudo 1/0, en el PK14+850  UF1 ACT 26, con la instalación de postes de 14 m 750 y 1050 Kgf de la  red trifásica, y la instalacion de cable  nuevo cubierto compacto, y en el PK10+800  UF1 ACT 20, con la instalación de postes 9 m X 510Kgf y traslado de luminarias de la red  de alumbrado publico.
Avance a la fecha: Redes electricas:76% - Redes alumbrado público: 65% y Telecomunicaciones 75%.
En la UF3: El concesionario en este periodo ejecuto las siguientes actividades:  En recorrido de inspección de interventoría, se  evidenció que el concesionario, no adelantó actividades en este frente de obra.
Avance a la fecha: Redes electricas:75% - Redes alumbrado público: 60% y Telecomunicaciones 70%.
En reunión del martes</t>
    </r>
    <r>
      <rPr>
        <sz val="11"/>
        <color rgb="FFFF0000"/>
        <rFont val="Arial"/>
        <family val="2"/>
      </rPr>
      <t xml:space="preserve"> 10 de marzo de 2020</t>
    </r>
    <r>
      <rPr>
        <sz val="11"/>
        <rFont val="Arial"/>
        <family val="2"/>
      </rPr>
      <t xml:space="preserve">, se solicito nuevamente la lista de chequeo de los sitios por intervenir de las UF1 y UF3, el concesionario informo que la proyección la entregaría próximamente. a la fecha del presente informe no se ha entregado  ninguna información.  </t>
    </r>
  </si>
  <si>
    <r>
      <rPr>
        <b/>
        <sz val="11"/>
        <color rgb="FFFF0000"/>
        <rFont val="Arial"/>
        <family val="2"/>
      </rPr>
      <t>En la UF 1</t>
    </r>
    <r>
      <rPr>
        <sz val="11"/>
        <rFont val="Arial"/>
        <family val="2"/>
      </rPr>
      <t xml:space="preserve"> : En el periodo informado,  En recorrido de inspección de interventoría, se evidenció que el concesionario, no adelantó actividades en este frente de obra.</t>
    </r>
  </si>
  <si>
    <r>
      <rPr>
        <b/>
        <sz val="10"/>
        <rFont val="Calibri"/>
        <family val="2"/>
        <scheme val="minor"/>
      </rPr>
      <t>PK14+850  UF1 Act 26.</t>
    </r>
    <r>
      <rPr>
        <sz val="10"/>
        <rFont val="Calibri"/>
        <family val="2"/>
        <scheme val="minor"/>
      </rPr>
      <t xml:space="preserve"> Suspensión red monofásica, Retiro e Instalación cable cubierto monofásico 1/0 y cable desnudo 1/0.</t>
    </r>
  </si>
  <si>
    <r>
      <rPr>
        <b/>
        <sz val="10"/>
        <rFont val="Calibri"/>
        <family val="2"/>
        <scheme val="minor"/>
      </rPr>
      <t>PK14+850  UF1 Act 26</t>
    </r>
    <r>
      <rPr>
        <sz val="10"/>
        <rFont val="Calibri"/>
        <family val="2"/>
        <scheme val="minor"/>
      </rPr>
      <t>. Suspensión red monofásica, Retiro e Instalación cable cubierto monofásico 1/0 y cable desnudo 1/0.</t>
    </r>
  </si>
  <si>
    <r>
      <rPr>
        <b/>
        <sz val="10"/>
        <rFont val="Calibri"/>
        <family val="2"/>
        <scheme val="minor"/>
      </rPr>
      <t>PK14+850  UF1 ACT 26.</t>
    </r>
    <r>
      <rPr>
        <sz val="10"/>
        <rFont val="Calibri"/>
        <family val="2"/>
        <scheme val="minor"/>
      </rPr>
      <t xml:space="preserve"> Instalación de postes, red trifásica, cable cubierto compacto.</t>
    </r>
  </si>
  <si>
    <r>
      <rPr>
        <b/>
        <sz val="10"/>
        <rFont val="Calibri"/>
        <family val="2"/>
        <scheme val="minor"/>
      </rPr>
      <t>PK14+300/15+200  UF1 ACT 26.</t>
    </r>
    <r>
      <rPr>
        <sz val="10"/>
        <rFont val="Calibri"/>
        <family val="2"/>
        <scheme val="minor"/>
      </rPr>
      <t xml:space="preserve"> Instalación de postes, red trifásica, cable cubierto compacto.</t>
    </r>
  </si>
  <si>
    <r>
      <rPr>
        <b/>
        <sz val="10"/>
        <rFont val="Calibri"/>
        <family val="2"/>
        <scheme val="minor"/>
      </rPr>
      <t>PK10+800  UF1 ACT 20.</t>
    </r>
    <r>
      <rPr>
        <sz val="10"/>
        <rFont val="Calibri"/>
        <family val="2"/>
        <scheme val="minor"/>
      </rPr>
      <t xml:space="preserve"> Instalación de postes 9 m X 510Kgf y traslado de luminarias, red alumbrado publico.</t>
    </r>
  </si>
  <si>
    <r>
      <rPr>
        <b/>
        <sz val="10"/>
        <rFont val="Calibri"/>
        <family val="2"/>
        <scheme val="minor"/>
      </rPr>
      <t>PK10+800  UF1 ACT 20</t>
    </r>
    <r>
      <rPr>
        <sz val="10"/>
        <rFont val="Calibri"/>
        <family val="2"/>
        <scheme val="minor"/>
      </rPr>
      <t>. Instalación de postes 9 m X 510Kgf y traslado de luminarias, red alumbrado publico.</t>
    </r>
  </si>
  <si>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Se funden losas de aproximación en los Estribos 1 y 2.
</t>
    </r>
    <r>
      <rPr>
        <u/>
        <sz val="11"/>
        <rFont val="Arial"/>
        <family val="2"/>
      </rPr>
      <t xml:space="preserve">SUPRESTRUCTURA
</t>
    </r>
    <r>
      <rPr>
        <sz val="11"/>
        <rFont val="Arial"/>
        <family val="2"/>
      </rPr>
      <t xml:space="preserve">Montaje de nuevo lanza Vigas e instalación de mortero de nivelación sobre pedestales. Instalación de Vigas vanos  1, 2, 3, 4 y 5 sobre apoyos de neopreno, construcción de diafragmas, instalación de prelosas y acero de refuerzo de la losa y diafragmas y se funden. </t>
    </r>
    <r>
      <rPr>
        <sz val="11"/>
        <color rgb="FFFF0000"/>
        <rFont val="Arial"/>
        <family val="2"/>
      </rPr>
      <t>Instalación de plataformas y acero de refuerzo para construcción de voladizos vanos 1, 2, 3 y 4. Se funden  vanos 2, 3 y 4.</t>
    </r>
  </si>
  <si>
    <r>
      <rPr>
        <b/>
        <sz val="11"/>
        <rFont val="Arial"/>
        <family val="2"/>
      </rPr>
      <t xml:space="preserve">PUENTE PK0+930 UF1: </t>
    </r>
    <r>
      <rPr>
        <sz val="1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rFont val="Arial"/>
        <family val="2"/>
      </rPr>
      <t xml:space="preserve">INFRAESTRUCTURA  TERMINADA
</t>
    </r>
    <r>
      <rPr>
        <sz val="1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rFont val="Arial"/>
        <family val="2"/>
      </rPr>
      <t xml:space="preserve">SUPERESTRUCTURA.
</t>
    </r>
    <r>
      <rPr>
        <sz val="11"/>
        <rFont val="Arial"/>
        <family val="2"/>
      </rPr>
      <t>Instalación de mortero de nivelacióin sobre pedestales. Instalación de lanza vigas y vigas sobre apoyos de neopreno en el vano 1 , 2 y 3 y construcción de diafragmas. Se instalan prelosas, acero de refuerzo de la losa y se funden incluyendo los Diafragamas</t>
    </r>
    <r>
      <rPr>
        <sz val="11"/>
        <color rgb="FFFF0000"/>
        <rFont val="Arial"/>
        <family val="2"/>
      </rPr>
      <t xml:space="preserve">. </t>
    </r>
    <r>
      <rPr>
        <sz val="11"/>
        <rFont val="Arial"/>
        <family val="2"/>
      </rPr>
      <t xml:space="preserve"> Instalación de plataformas y acero de refuerzo para construcción de voladizos vanos 1, 2 y 3. Se funden  por ambos costados. </t>
    </r>
    <r>
      <rPr>
        <sz val="11"/>
        <color rgb="FFFF0000"/>
        <rFont val="Arial"/>
        <family val="2"/>
      </rPr>
      <t>Instalación acero de refuerzo y encofrado de New Jersey por ambos costados y se funden tramos.</t>
    </r>
  </si>
  <si>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t>
    </r>
    <r>
      <rPr>
        <sz val="11"/>
        <rFont val="Arial"/>
        <family val="2"/>
      </rPr>
      <t xml:space="preserve">Se instala acero de refuerzo de la dovela sobre Estribo. </t>
    </r>
    <r>
      <rPr>
        <sz val="11"/>
        <color rgb="FFFF0000"/>
        <rFont val="Arial"/>
        <family val="2"/>
      </rPr>
      <t>Instalación acero de refuerzo muro espaldar y aletas Estribo 1. Se funde hasta ménsula intermedia.</t>
    </r>
    <r>
      <rPr>
        <sz val="11"/>
        <color theme="1"/>
        <rFont val="Arial"/>
        <family val="2"/>
      </rPr>
      <t xml:space="preserve">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de neopreno. Se instala acero de refuerzo de la Dovela sobre Estribo.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 </t>
    </r>
    <r>
      <rPr>
        <sz val="11"/>
        <color rgb="FFFF0000"/>
        <rFont val="Arial"/>
        <family val="2"/>
      </rPr>
      <t xml:space="preserve">Instalación de acero de refuerzo para construcción de New Jersey por ambos costados. Instalación acero de refuerzo y encofrado aletas y muro espaldar Estribo 2 y se funden. </t>
    </r>
  </si>
  <si>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t>
    </r>
    <r>
      <rPr>
        <sz val="11"/>
        <color rgb="FFFF0000"/>
        <rFont val="Arial"/>
        <family val="2"/>
      </rPr>
      <t xml:space="preserve"> PILA 1: Caisson 3 h=12m, Caisson 4 h=10,3m.  PiILA 2: Caisson 5 h=17m, Caisson 6 h=9,4m</t>
    </r>
    <r>
      <rPr>
        <sz val="11"/>
        <color theme="1"/>
        <rFont val="Arial"/>
        <family val="2"/>
      </rPr>
      <t xml:space="preserve"> . PILA 3: Caisson 7 h=18,1m, Caisson 8 h=15,5m. ESTRIBO 2: Caisson 9 h=16m, Caisson 10 h=18,6m.
El avance en excavación y construcción de anillos es del 81,5%.</t>
    </r>
  </si>
  <si>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
PILA 1: Se funden los núcleos de los  3, 4, 5 y 6. Se realiza realce de Columnas a nivel de Dado. Instalación de andamios y plataforma para Dado. Se instala acero de refuerzo y encofrado y se funde el Dado y el primer tramo de las Columnas.</t>
    </r>
    <r>
      <rPr>
        <sz val="11"/>
        <color rgb="FFFF0000"/>
        <rFont val="Arial"/>
        <family val="2"/>
      </rPr>
      <t xml:space="preserve"> Instalación acero de refuerzo y encofrado de columnas rectangulares y se funden hasta el tramo 8. </t>
    </r>
    <r>
      <rPr>
        <sz val="11"/>
        <rFont val="Arial"/>
        <family val="2"/>
      </rPr>
      <t xml:space="preserve">
PILA 2: Se funden caisson 7, 8, 9 y 10. Se adecua área para construcción del Dado, se instala platafor, ma y acero de refuerzo del dado y se funde. Se funden Columnas A y B hasta el nivel de Dovelas. Instalación de plataforma para construcción de Dovela sobre Pila y Dovelas N°1. Se instala acero de refuerzo y encofrado para Dovelas sobre Pila y Dovelas 1 y se funden.  Instalación de carros de avance, acero de refuerzo y encofrado para Dovelas N°2, 3, 4, 5, 6, 7, 8, 9 y 10, 11 y 12 y se funden incluyendo el tensionamiento de los cables. </t>
    </r>
    <r>
      <rPr>
        <sz val="11"/>
        <color rgb="FFFF0000"/>
        <rFont val="Arial"/>
        <family val="2"/>
      </rPr>
      <t>Desiatalación carros de avance.</t>
    </r>
    <r>
      <rPr>
        <sz val="11"/>
        <rFont val="Arial"/>
        <family val="2"/>
      </rPr>
      <t xml:space="preserve">
ESTRIBO 2: Se funden los núcleos de los Caissos 11 y 12. Se instala acero de refuerzo Viga Cabezal y se funde. </t>
    </r>
    <r>
      <rPr>
        <sz val="11"/>
        <color rgb="FFFF0000"/>
        <rFont val="Arial"/>
        <family val="2"/>
      </rPr>
      <t>Instalación acero de refuerzo y encobrado Dovela sobre Estribo y se funde.</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</si>
  <si>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h=21m; Caisson 5 h=24,2m; Caisson 6 h=20,6m
PILA 2: Caisson 7 h=15m, Caisson 8 h=15,7m, Caisson 9 h=15m, Caisson 10 h=15,4m
ESTRIBO 2:  Caisson 11 h=17,0m.  Caisson 12 h=14,4m
El avance en la excavación es del 77,9%. 
</t>
    </r>
    <r>
      <rPr>
        <u/>
        <sz val="11"/>
        <color theme="1"/>
        <rFont val="Arial"/>
        <family val="2"/>
      </rPr>
      <t xml:space="preserve">INFRAESTRUCTURA
</t>
    </r>
    <r>
      <rPr>
        <sz val="11"/>
        <color theme="1"/>
        <rFont val="Arial"/>
        <family val="2"/>
      </rPr>
      <t xml:space="preserve">ESTRIBO 1: Se funden núcleos de Caisson 1 y 2. Adecuación de área para construcción de Estribo.
</t>
    </r>
    <r>
      <rPr>
        <sz val="11"/>
        <color rgb="FFFF0000"/>
        <rFont val="Arial"/>
        <family val="2"/>
      </rPr>
      <t>PILA 1: Instalación acero de refuerzo núcleos Caissons 3, 4, 5  y se funden tramos. Se funde núcleo de Caisson 6.</t>
    </r>
    <r>
      <rPr>
        <sz val="11"/>
        <color theme="1"/>
        <rFont val="Arial"/>
        <family val="2"/>
      </rPr>
      <t xml:space="preserve">
PILA 2: Se funden Caisson 7,  8, 9  y 10. Adecuaciones para construcción de Dado. Instalación acero de refuerzo para Dado y se funde.</t>
    </r>
    <r>
      <rPr>
        <sz val="11"/>
        <color rgb="FFFF0000"/>
        <rFont val="Arial"/>
        <family val="2"/>
      </rPr>
      <t xml:space="preserve"> Instalación acero de refuerzo y encofrado pedestal.</t>
    </r>
    <r>
      <rPr>
        <sz val="11"/>
        <color theme="1"/>
        <rFont val="Arial"/>
        <family val="2"/>
      </rPr>
      <t xml:space="preserve">
ESTRIBO 2: Se funden los núcleos de los Caisson 11 y 12. Instalación acero de refuerzo para Viga Cabezal y se funde. Se instala acero de refuerzo y encofrado para pedestales y topes sísmicos, cuerpo del Estribo y aleta derecha y se funde.</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</si>
  <si>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u/>
        <sz val="11"/>
        <color theme="1"/>
        <rFont val="Arial"/>
        <family val="2"/>
      </rPr>
      <t xml:space="preserve">
</t>
    </r>
    <r>
      <rPr>
        <sz val="11"/>
        <color theme="1"/>
        <rFont val="Arial"/>
        <family val="2"/>
      </rPr>
      <t xml:space="preserve">ESTRIBO 2. Se funden los núcleos de los Caissons 11 y 12. Se instala concreto de solado para Viga Cabezal. 
PILA 1: </t>
    </r>
    <r>
      <rPr>
        <sz val="11"/>
        <color rgb="FFFF0000"/>
        <rFont val="Arial"/>
        <family val="2"/>
      </rPr>
      <t>Se funden núcleos de Caisson 5 y 6.Se instala acero de refuerzo para realce de estas Columnas a nivel de Dado. Instalación acero de refuerzo núcleo de Caisson 3 y se funde.</t>
    </r>
    <r>
      <rPr>
        <sz val="11"/>
        <color theme="1"/>
        <rFont val="Arial"/>
        <family val="2"/>
      </rPr>
      <t xml:space="preserve">
PILA 2.  Instalación de acero de refuerzo  y fundida de núcleos Caisson 7, 8, 9 y 10. Se instala plataforma y acero de refuerzo para el Dado y se funde. Instalación acero de refuerzo y encofrado y se funden Columnas A y B hasta el nivel de Dovelas.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y muros</t>
    </r>
    <r>
      <rPr>
        <sz val="11"/>
        <color rgb="FFFF0000"/>
        <rFont val="Arial"/>
        <family val="2"/>
      </rPr>
      <t>.Instalación acero de refuerzo losa superior Dovela sobre Pila 2 y Dovelas 1 y se funde.Tensionamiento de cables Dovela N°1.</t>
    </r>
    <r>
      <rPr>
        <sz val="11"/>
        <color theme="1"/>
        <rFont val="Arial"/>
        <family val="2"/>
      </rPr>
      <t xml:space="preserve">
El avance en excavación y construcción de anillos es del 105,3,%</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</si>
  <si>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acero de refuerzo,  para Viga Cabezal, topes sísmicos, pedestales y se funde.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t>
    </r>
    <r>
      <rPr>
        <sz val="11"/>
        <color rgb="FFFF0000"/>
        <rFont val="Arial"/>
        <family val="2"/>
      </rPr>
      <t xml:space="preserve"> INFRAESTRUCTURA  terminada. Instalación de mortero de nivelación sobre pedestales Estribo 2 y Pilas 3, 4, 5, 6, 7 y 8.</t>
    </r>
  </si>
  <si>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INFRAESTRUCTURA terminada.
Se funden las losas de aproximación Estribos 1 y 2.
</t>
    </r>
    <r>
      <rPr>
        <u/>
        <sz val="11"/>
        <color theme="1"/>
        <rFont val="Arial"/>
        <family val="2"/>
      </rPr>
      <t xml:space="preserve">SUPERESTRUCTURA
</t>
    </r>
    <r>
      <rPr>
        <sz val="11"/>
        <rFont val="Arial"/>
        <family val="2"/>
      </rPr>
      <t xml:space="preserve">Instación y montaje del equipo lanza-vigas. </t>
    </r>
    <r>
      <rPr>
        <sz val="11"/>
        <color rgb="FFFF0000"/>
        <rFont val="Arial"/>
        <family val="2"/>
      </rPr>
      <t>Vano 3: Instalación de vigas sobre apoyos de neopreno,  prelosas, instalación acero de refuerzo losa y diafragma y se funde. Vano 2: Instalación de Vigas sobre apoyos de neopreno, construcción de Diafragma, instalación de pre-losas y acero de refuerzo losa. Vano 1: Instalación de vigas sobre apoyos de neopreno y construcción de Diafragma.</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</si>
  <si>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sz val="11"/>
        <color rgb="FFFF0000"/>
        <rFont val="Arial"/>
        <family val="2"/>
      </rPr>
      <t>ESTRIBO 2. caisson 9 h=4m, caisson 10 h=4m, caisson 11h=2m, caisson 12 h=2m</t>
    </r>
    <r>
      <rPr>
        <sz val="11"/>
        <color theme="1"/>
        <rFont val="Arial"/>
        <family val="2"/>
      </rPr>
      <t xml:space="preserve">
</t>
    </r>
    <r>
      <rPr>
        <u/>
        <sz val="11"/>
        <color theme="1"/>
        <rFont val="Arial"/>
        <family val="2"/>
      </rPr>
      <t>INFRAESTRUCTURA</t>
    </r>
    <r>
      <rPr>
        <sz val="11"/>
        <color theme="1"/>
        <rFont val="Arial"/>
        <family val="2"/>
      </rPr>
      <t xml:space="preserve">
ESTRIBO 1. Instalación de acero de refuerzo de los núcleos Caissons 1 y 2 y se funden.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El avance en excavación y construcción de anillos es del 82,3%</t>
    </r>
  </si>
  <si>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t>
    </r>
    <r>
      <rPr>
        <sz val="11"/>
        <rFont val="Arial"/>
        <family val="2"/>
      </rPr>
      <t xml:space="preserve">. ESTRIBO 1: Caisson 1 h=11,5m Caisson 2 h=11m.  El avance en la excavación y fundida de anillos es del 125,2%. </t>
    </r>
    <r>
      <rPr>
        <sz val="11"/>
        <color theme="1"/>
        <rFont val="Arial"/>
        <family val="2"/>
      </rPr>
      <t xml:space="preserve">
</t>
    </r>
    <r>
      <rPr>
        <u/>
        <sz val="11"/>
        <color theme="1"/>
        <rFont val="Arial"/>
        <family val="2"/>
      </rPr>
      <t xml:space="preserve">INFRAESTRUCTURA
</t>
    </r>
    <r>
      <rPr>
        <sz val="11"/>
        <color rgb="FFFF0000"/>
        <rFont val="Arial"/>
        <family val="2"/>
      </rPr>
      <t>ESTRIBO 1: Instalación acero de refuerzo núcleos Caissons 1 y 2 y se funden. Instalación de solado.</t>
    </r>
    <r>
      <rPr>
        <u/>
        <sz val="11"/>
        <color theme="1"/>
        <rFont val="Arial"/>
        <family val="2"/>
      </rPr>
      <t xml:space="preserve">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t>
    </r>
    <r>
      <rPr>
        <sz val="11"/>
        <color rgb="FFFF0000"/>
        <rFont val="Arial"/>
        <family val="2"/>
      </rPr>
      <t xml:space="preserve"> Adecuación de área para construcción de Estribo. Se instala solado.</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</si>
  <si>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Se instala plataforma, acero de refuerzo y se funde Viga Cabezal, con topes sísmicos y pedestales.
PILA 2: Fundida de Caisson 7, 8, 9 y 10.</t>
    </r>
    <r>
      <rPr>
        <sz val="11"/>
        <rFont val="Arial"/>
        <family val="2"/>
      </rPr>
      <t xml:space="preserve"> Excavación y adecuaciones para construcción de Dado. </t>
    </r>
    <r>
      <rPr>
        <sz val="11"/>
        <color rgb="FFFF0000"/>
        <rFont val="Arial"/>
        <family val="2"/>
      </rPr>
      <t>Se funde solado e instalación acero de refuerzo y encofrado Dado y se funde. Instalación acero de refuerzo y encofrado tramo 1 Columna en H y se funde.</t>
    </r>
    <r>
      <rPr>
        <sz val="11"/>
        <color theme="1"/>
        <rFont val="Arial"/>
        <family val="2"/>
      </rPr>
      <t xml:space="preserve">
PILA 3: Instalación acero de refuerzo y encofrado para el Dado y se funde. Se funde Columna en H hasta el nivel de Viga Cabezal. Instalación andamios de carga, plataforma y acero de refuerzo Viga Cabezal y se funde con topes sísmicos y pedestales.
PILA 4: Instalación acero de refuerzo del dado y se funde e instalación acero de refuerzo del último tramo de Columna en H y se funde.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Instalación de acero de refuerzo viga cabezal y se funde con topes sísmicos y pedestales.
ESTRIBO 2: Instalación de solado, acero de refuerzo y se funde  Viga Cabezal, con topes sísmicos y pedestales. Se instala acero de refuerzo del cuerpo del Estribo y aletas y se funde.</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</si>
  <si>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
    </r>
    <r>
      <rPr>
        <sz val="11"/>
        <color theme="1"/>
        <rFont val="Arial"/>
        <family val="2"/>
      </rPr>
      <t xml:space="preserve">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 </t>
    </r>
    <r>
      <rPr>
        <sz val="11"/>
        <color rgb="FFFF0000"/>
        <rFont val="Arial"/>
        <family val="2"/>
      </rPr>
      <t>Instalación acero de refuerzo losa de aproximación Estribo 1 y se funde.</t>
    </r>
    <r>
      <rPr>
        <u/>
        <sz val="11"/>
        <color theme="1"/>
        <rFont val="Arial"/>
        <family val="2"/>
      </rPr>
      <t xml:space="preserve">
</t>
    </r>
    <r>
      <rPr>
        <sz val="11"/>
        <color theme="1"/>
        <rFont val="Arial"/>
        <family val="2"/>
      </rPr>
      <t xml:space="preserve">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t>
    </r>
    <r>
      <rPr>
        <sz val="11"/>
        <color rgb="FFFF0000"/>
        <rFont val="Arial"/>
        <family val="2"/>
      </rPr>
      <t>Instalación andamios de carga,  plataforma  y acero de refuerzo para Viga Cabezal.</t>
    </r>
    <r>
      <rPr>
        <sz val="11"/>
        <color theme="1"/>
        <rFont val="Arial"/>
        <family val="2"/>
      </rPr>
      <t xml:space="preserve">
PILA 3: Se funde núcleos de Caissons 11, 12, 13 y 14. Se instala concreto de solado,  se instala acero de refuerzo para el Dado y se funde e instalación acero de refuerzo último tramo de columna en H</t>
    </r>
    <r>
      <rPr>
        <sz val="11"/>
        <rFont val="Arial"/>
        <family val="2"/>
      </rPr>
      <t>. Instalación andamios de carga, plataforma y acero de refuerzo  para Viga Cabezal, topes sísmicos y pedestales y se funde.</t>
    </r>
    <r>
      <rPr>
        <sz val="11"/>
        <color theme="1"/>
        <rFont val="Arial"/>
        <family val="2"/>
      </rPr>
      <t xml:space="preserve">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El avance en excavación y construcción de anillos es del 110,2%</t>
    </r>
    <r>
      <rPr>
        <u/>
        <sz val="9"/>
        <color theme="1"/>
        <rFont val="Calibri"/>
        <family val="2"/>
        <scheme val="minor"/>
      </rPr>
      <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</si>
  <si>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
    </r>
    <r>
      <rPr>
        <sz val="11"/>
        <color theme="1"/>
        <rFont val="Arial"/>
        <family val="2"/>
      </rPr>
      <t xml:space="preserve"> ESTRIBO 1: Se funden núcleos de Caissons 1 y 2. </t>
    </r>
    <r>
      <rPr>
        <sz val="11"/>
        <color rgb="FFFF0000"/>
        <rFont val="Arial"/>
        <family val="2"/>
      </rPr>
      <t>Se funde solado y se instala acero de refuerzo y encofrado Viga cabezal del Estribo y se funde.</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
El Frente de obra se reactiva con la excavación de Caissons del Estribo 1.</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</si>
  <si>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t>
    </r>
    <r>
      <rPr>
        <sz val="11"/>
        <color rgb="FFFF0000"/>
        <rFont val="Arial"/>
        <family val="2"/>
      </rPr>
      <t>PILA 2: Caisson 5 h=8,1m</t>
    </r>
    <r>
      <rPr>
        <sz val="11"/>
        <color theme="1"/>
        <rFont val="Arial"/>
        <family val="2"/>
      </rPr>
      <t xml:space="preserve">, Caisson 6 h=8,8m
ESTRIBO 2: Caisson 7 h=5,50m, Caisson 8 h=6m
</t>
    </r>
    <r>
      <rPr>
        <u/>
        <sz val="11"/>
        <color theme="1"/>
        <rFont val="Arial"/>
        <family val="2"/>
      </rPr>
      <t xml:space="preserve">INFRAESTRUCTURA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 xml:space="preserve">PILA 1: Se funden los núcleos de los Caisson 3 y 4. Se funden Columnas a nivel de Viga cabezal. Instalación andamios de carga y plataforma para Viga Cabezal. Se instala acero de refuerzo para Viga Cabezal, topes sísmicos y pedestales y se funde.
</t>
    </r>
    <r>
      <rPr>
        <sz val="11"/>
        <color rgb="FFFF0000"/>
        <rFont val="Arial"/>
        <family val="2"/>
      </rPr>
      <t>PILA 2: Instalación acero de refuerzo núcleo caisson 5.</t>
    </r>
    <r>
      <rPr>
        <sz val="11"/>
        <color theme="1"/>
        <rFont val="Arial"/>
        <family val="2"/>
      </rPr>
      <t xml:space="preserve">
ESTRIBO 2. Instalación acero de refuerzo núcleos Caissons 7 y 8 y se funden. Instalación acero de refuerzo Viga Cabezal y se funde. Instalación acero de refuerzo y encofrado cuerpo del Estribo y se funde.</t>
    </r>
    <r>
      <rPr>
        <sz val="11"/>
        <color rgb="FFFF0000"/>
        <rFont val="Arial"/>
        <family val="2"/>
      </rPr>
      <t xml:space="preserve"> Instalación acero de refuerzo y encofrado aletas y pedestales. Se funden pedestales y aleta izquierda. Instalacíon acero de refuerzo aleta derecha.</t>
    </r>
    <r>
      <rPr>
        <sz val="11"/>
        <color theme="1"/>
        <rFont val="Arial"/>
        <family val="2"/>
      </rPr>
      <t xml:space="preserve">
El avance en la excavación y fundida de anillos es del 109,7%.</t>
    </r>
  </si>
  <si>
    <r>
      <rPr>
        <b/>
        <sz val="11"/>
        <color theme="1"/>
        <rFont val="Arial"/>
        <family val="2"/>
      </rPr>
      <t xml:space="preserve">PUENTE PK33+100 UF2.1 VIADUCTO SOBRE EL RÍO CAUCA.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t>
    </r>
    <r>
      <rPr>
        <sz val="11"/>
        <color theme="1"/>
        <rFont val="Arial"/>
        <family val="2"/>
      </rPr>
      <t>ESTRIBO 1: Se excava y se funde el núcleo de los Pilotes 1 y 2 a un h= promedio efectivo de 21,2m.</t>
    </r>
    <r>
      <rPr>
        <sz val="11"/>
        <color rgb="FFFF0000"/>
        <rFont val="Arial"/>
        <family val="2"/>
      </rPr>
      <t xml:space="preserve"> </t>
    </r>
    <r>
      <rPr>
        <sz val="11"/>
        <rFont val="Arial"/>
        <family val="2"/>
      </rPr>
      <t xml:space="preserve">Excvavaciones y descabece de Pilotes. </t>
    </r>
    <r>
      <rPr>
        <sz val="11"/>
        <color rgb="FFFF0000"/>
        <rFont val="Arial"/>
        <family val="2"/>
      </rPr>
      <t>Instalación de solado, acero de refuerzo y encofrado de Viga cabezal y se funde.</t>
    </r>
    <r>
      <rPr>
        <sz val="11"/>
        <color theme="1"/>
        <rFont val="Arial"/>
        <family val="2"/>
      </rPr>
      <t xml:space="preserve">
PILA 1: Se excava y se funde el núcleo de los Pilotes: 3 ,  4,  5, 6,  7,  8, 9, 10,  11, 12,  13, 14,  15, 16, 17 y  18 a h= promedio efectivo de 26,0m.  Se realiza pruebas de integridad de los Pilotes y descabece. Instalación de solado y acero de refuerzo y encofrado  del  Dado. y se funde. Instalación acero de refuerzo y encofrado del apoyo de los aisladores sísmicos y se funde.
PILA 2: Se excava y se funde el núcleo de los Pilotes: 19, 20, 21, 22, 23, 24, 25, 26, 27, 28, 29, 30, 31, 32, 33 y  34 a h= promedio efectivo de 30,0m.  Se realizan pruebas de integridad de los Pilotes. Se realiza descabece de pilotes, se instala solado e instalación de acero de refuerzo del Dado. Se funde dado con concreto de 28 MPa.</t>
    </r>
    <r>
      <rPr>
        <sz val="11"/>
        <rFont val="Arial"/>
        <family val="2"/>
      </rPr>
      <t xml:space="preserve"> Se instala acero de refuerzo y encofrado para elemento de apoyo de aisladores sísmicos y se funden</t>
    </r>
    <r>
      <rPr>
        <sz val="11"/>
        <color rgb="FFFF0000"/>
        <rFont val="Arial"/>
        <family val="2"/>
      </rPr>
      <t xml:space="preserve">. Instalación de tres (3) aisladores sísmicos sobre cada uno de los dos (2) pedestales. Instalación acero de refuerzo construcción pantallas temporales y se funden.  </t>
    </r>
    <r>
      <rPr>
        <sz val="11"/>
        <color theme="1"/>
        <rFont val="Arial"/>
        <family val="2"/>
      </rPr>
      <t xml:space="preserve"> 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TRAMO II</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</si>
  <si>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Se funde losa de aproximación Estribo 2.
</t>
    </r>
    <r>
      <rPr>
        <u/>
        <sz val="11"/>
        <color theme="1"/>
        <rFont val="Arial"/>
        <family val="2"/>
      </rPr>
      <t xml:space="preserve">SUPERESTRUCTURA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r>
      <rPr>
        <sz val="11"/>
        <color rgb="FFFF0000"/>
        <rFont val="Arial"/>
        <family val="2"/>
      </rPr>
      <t xml:space="preserve"> Instalación acero de refuerzo y encofrado  New Jersey por ambos costados vanos 1, 2 y 3 y se funden. Acabados módulos.</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</si>
  <si>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funden losas de aproximación Estribos 1 y 2.
</t>
    </r>
    <r>
      <rPr>
        <u/>
        <sz val="11"/>
        <color theme="1"/>
        <rFont val="Arial"/>
        <family val="2"/>
      </rPr>
      <t xml:space="preserve">SUPERESTRUCTURA
</t>
    </r>
    <r>
      <rPr>
        <sz val="11"/>
        <color theme="1"/>
        <rFont val="Arial"/>
        <family val="2"/>
      </rPr>
      <t>Instalación de mortero de nivelación con SIKA GROUT sobre pedestales</t>
    </r>
    <r>
      <rPr>
        <sz val="11"/>
        <rFont val="Arial"/>
        <family val="2"/>
      </rPr>
      <t xml:space="preserve">. Se  realiza el montaje del lanza-vigas. </t>
    </r>
    <r>
      <rPr>
        <sz val="11"/>
        <color rgb="FFFF0000"/>
        <rFont val="Arial"/>
        <family val="2"/>
      </rPr>
      <t xml:space="preserve"> </t>
    </r>
    <r>
      <rPr>
        <sz val="11"/>
        <rFont val="Arial"/>
        <family val="2"/>
      </rPr>
      <t>Vano 1: Se instalan vigas sobre apoyos de neopreno, instalación de pre-losas, instalación acero de refuerzo de losa y diafragma y se funde se funde.</t>
    </r>
    <r>
      <rPr>
        <sz val="11"/>
        <color rgb="FFFF0000"/>
        <rFont val="Arial"/>
        <family val="2"/>
      </rPr>
      <t xml:space="preserve"> Vano 2: Instalación de Vigas sobre apoyos de neopreno, instalación de pre-losas, se funde Diafragma, instalación acero de refuerzo losa y se funde. Vano 3: Instalación de Vigas sobre apoyos de neopreno, prelosas y acero de refuerzo losa.</t>
    </r>
  </si>
  <si>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ESTRIBO 2.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ESTRIBO 2.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
PILA 1: Instalación acero de refuerzo de núcleos 4, 5 y 6 y se funden. Alzado de Columnas 4, 5 y 6 a nivel de Viga Cabezal.</t>
    </r>
    <r>
      <rPr>
        <sz val="11"/>
        <color rgb="FFFF0000"/>
        <rFont val="Arial"/>
        <family val="2"/>
      </rPr>
      <t xml:space="preserve"> Instalación andamios de carga y plataforma y acero de refuerzo Viga Cabezal.</t>
    </r>
    <r>
      <rPr>
        <sz val="11"/>
        <color theme="1"/>
        <rFont val="Arial"/>
        <family val="2"/>
      </rPr>
      <t xml:space="preserve">
PILA 2: Instalación acero de refuerzo del núcleo caisson 7, 8, 9, 10 y 11 y se funden. Realce de columnas de Caissons a nivel de Dado</t>
    </r>
    <r>
      <rPr>
        <sz val="11"/>
        <rFont val="Arial"/>
        <family val="2"/>
      </rPr>
      <t>. Instalación de plataforma para construcción de Dado.</t>
    </r>
    <r>
      <rPr>
        <sz val="11"/>
        <color rgb="FFFF0000"/>
        <rFont val="Arial"/>
        <family val="2"/>
      </rPr>
      <t xml:space="preserve"> Instalación acero de refuerzo y encofrado Dado.</t>
    </r>
    <r>
      <rPr>
        <sz val="11"/>
        <color theme="1"/>
        <rFont val="Arial"/>
        <family val="2"/>
      </rPr>
      <t xml:space="preserve">
PILA 3:  Instalación acero de refuerzo del núcleos caissons 13, 14, 15, 16, 17 y 18. y se funden. Se instala acero de refuerzo elevación columnas a nivel de Dado. Se funde realce de  Columnas 14, 15,  16 y 17 a nivel de Dado. Instalación de andamios de carga y plataforma para construcción de Dado.</t>
    </r>
    <r>
      <rPr>
        <sz val="11"/>
        <color rgb="FFFF0000"/>
        <rFont val="Arial"/>
        <family val="2"/>
      </rPr>
      <t xml:space="preserve"> Instalación acero de refuerzo y encofrado Dado y se funde.</t>
    </r>
    <r>
      <rPr>
        <sz val="11"/>
        <color theme="1"/>
        <rFont val="Arial"/>
        <family val="2"/>
      </rPr>
      <t xml:space="preserve">
PILA 4: .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t>
    </r>
    <r>
      <rPr>
        <u/>
        <sz val="9"/>
        <color theme="1"/>
        <rFont val="Calibri"/>
        <family val="2"/>
        <scheme val="minor"/>
      </rPr>
      <t/>
    </r>
  </si>
  <si>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t>
    </r>
    <r>
      <rPr>
        <sz val="11"/>
        <color rgb="FFFF0000"/>
        <rFont val="Arial"/>
        <family val="2"/>
      </rPr>
      <t xml:space="preserve"> Se está realizando instalación de baranda metálica por ambos costados del puente. Inactivo.</t>
    </r>
  </si>
  <si>
    <t>Puente PK 0+160 UF 1-  Construcción de voladizos vanos 1 y 2.</t>
  </si>
  <si>
    <t>Puente PK 0+160 UF 1-  Instalación acero de refuerzo voladizo vano 1 costado derecho.</t>
  </si>
  <si>
    <t>Puente PK 0+930 UF 1. Se funden módulos de New jersey, ambos costados.</t>
  </si>
  <si>
    <t>Puente PK 0+930 UF 1.  Construcción de defensas tipo New Jersey ambos costados.</t>
  </si>
  <si>
    <t>Puente PK 1+440 UF 1-  Finalizan acabados en defensas tipo New Jerseys.</t>
  </si>
  <si>
    <t>Puente PK 1+940 UF 1-   Instación acero New Jersey costado izquierdo.</t>
  </si>
  <si>
    <t>Puente PK 1+940 UF 1-ESTRIBO 1,  Encofrado ménsula superior</t>
  </si>
  <si>
    <t>Puente PK 4+500 UF 1. En excavación caissons 5 y 6 Pila 2.</t>
  </si>
  <si>
    <t>Puente PK 4+500 UF 1.  En excavación caisson 13 y 14 Pila 5.</t>
  </si>
  <si>
    <t>Puente PK 5+240 UF 1. PILA 1, Instalación acero de refuerzo tramo 9 de columnas rectagulares.</t>
  </si>
  <si>
    <t>Puente PK 5+540 UF 1 - UF 1 - Instalación de vigas prefabricadas sobre apoyos de neopreno vano 3.</t>
  </si>
  <si>
    <t>Puente PK 5+540 UF 1 - Instalación de acero de refuerzo losa vano 3.</t>
  </si>
  <si>
    <t>Puente PK 6+240 UF 1- PILA 2. Instalación de acero de refuerzo y tubería pasante en pedestal.</t>
  </si>
  <si>
    <t>Puente PK 6+240 UF 1- PILA 2. Instalación de acero de refuerzo Caisson 5.</t>
  </si>
  <si>
    <t xml:space="preserve">Puente PK 6+900 UF 1- Pila 2.  Montaje de carro de avance. </t>
  </si>
  <si>
    <t>Puente PK 6+900 UF 1-  PILA 1,  Instalación acero de refuerzo caisson 4.</t>
  </si>
  <si>
    <t>Puente PK 7+920 UF 1- Se instalan prelosas tipo A y B y acero de refuerzo losa vano 2.</t>
  </si>
  <si>
    <t>Puente PK 7+920 UF 1-  Vigas prefabricadas 1,2,3 y 4 instaladas sobre apoyos de neopreno en vano 1.</t>
  </si>
  <si>
    <t>Puente PK 8+404 UF 1- En excavación de caisson 9 y 10 Estribo 2.</t>
  </si>
  <si>
    <t>Puente PK 8+404 UF 1- En excavación de caisson  12 Estribo 2.</t>
  </si>
  <si>
    <t>Puente PK 8+800 UF 1- PILA 3. Instalación acero de refuerzo y encofrado tramo 1 columna H.</t>
  </si>
  <si>
    <t>Puente PK 8+800 UF 1-  PILA 1. Instalación acero de refuerzo viga cabezal.</t>
  </si>
  <si>
    <t>Puente PK 10+440 UF 1-  ESTRIBO 2. Se marca ejes para instalación de acero viga cabezal</t>
  </si>
  <si>
    <t>Puente PK 10+440 UF 1-  - ESTRIBO 2. Instalación acero de refuerzo viga cabezal</t>
  </si>
  <si>
    <t>Puente PK 11+110 UF 1-   PILA 2, Encofrado tramo 2 de columna en H.</t>
  </si>
  <si>
    <t>Puente PK 11+110 UF 1-   PILA 2, Se funde tramo 2 de columna en H.</t>
  </si>
  <si>
    <t>Puente PK 17+205 UF 1-  PILA 2, Instalación acero de refuerzo viga cabezal.</t>
  </si>
  <si>
    <t>Puente PK 18+293 UF2.1 ESTRIBO 1.  Instalación acero de refuerzo  y encofrado Viga Cabezal y cuerpo del Estribo.</t>
  </si>
  <si>
    <t>Puente PK 18+293 UF2.1 ESTRIBO 1.  Viga Cabezal fundida e instalación acero de refuerzo  cuerpo del Estribo.</t>
  </si>
  <si>
    <t xml:space="preserve">Puente PK 20+680 UF 2.1 ESTRIBO 2. Instalación acero de refuerzo aleta derecha. </t>
  </si>
  <si>
    <t xml:space="preserve">Puente PK 20+680 UF 2.1-  ESTRIBO 2.  Encofrado aleta derecha. </t>
  </si>
  <si>
    <t>Puente PK 33+100 UF 2.1-  ESTRIBO 1. Instalación de concreto viga cabezal.</t>
  </si>
  <si>
    <t>Puente PK 33+100 UF 2.1-  PILA 1. Se funde anclaje de pantallas temporales.</t>
  </si>
  <si>
    <t>Ampliación Puente PK18+700 UF2.1 La Muñóz II. Instalación de baranda vehicular, carril izquierdo. Inactivo</t>
  </si>
  <si>
    <t>Ampliación Puente PK18+700 UF2.1 La Muñóz II. Instalación de baranda vehicular, carril izquierdo. Inactivo.</t>
  </si>
  <si>
    <t xml:space="preserve">Jornada de trabajo conjunta área ambiental Intervenntoría, tema Almacenamiento y procesamiento de información grafica en Arc MAp y GPDF Interventoría (Áreas de Compensación PCPDBD, proyectos PI 1%, LVN, LVR, AF, SRRRC, SDMI; Áreas de Reubicación de epifitas, brinzales y helechos de permisos de LVN, LVR, Áreas Licenciadas, Ocupacioens de Cauce LA,  Mejoramiento  y Rehabilitación, Captaciones de Agua, frentes de obra activos 
Verificación en campo implementación protocolo de Bioseguridad en los frentes de obra activos en la UF1 (mantenimiento y desinfección USP y Manejo RS)
Procesamiento registro fotografico en formato R CEC 22  y relacion actividades para elaboración de informe semanal </t>
  </si>
  <si>
    <t xml:space="preserve">Finalización y envió informe Mensual Interventoría #55 </t>
  </si>
  <si>
    <t xml:space="preserve">ÉPSILON 4G, Consorcio MAR 1, DEVIMAR </t>
  </si>
  <si>
    <t>UF2.1 y UF1</t>
  </si>
  <si>
    <t xml:space="preserve">Verificación en campo implementación protocolo de Bioseguridad en los frentes de obra activos en la UF2.1 y UF1  (mantenimiento y desinfección USP y Manejo RS)
Procesamiento información y elaboración informe visitas de verificación protocolo de bioseguridad 
Procesamiento registro fotografico en formato R CEC 22  y relacion actividades para elaboración de informe semanal </t>
  </si>
  <si>
    <t>Comité virtual de seguimiento ambiental a la  implementación protocolo de bioseguridad, ejecución medidas ambientales puente PK6+200, programación de visitas conjuntas y proximo comité.</t>
  </si>
  <si>
    <t xml:space="preserve">Elaboración de información cartográfica (geoPDF), necesario para el levantamiento de puntos de control  Unidades funcionales: 1,3 y 2.1 y actualización información grafica de la Interventoría </t>
  </si>
  <si>
    <t xml:space="preserve">UF2.1 </t>
  </si>
  <si>
    <t xml:space="preserve">Acompañamiento visita Corantioquia evaluación viabilidad técnica, juridica y ambiental para la reubicación de pozos septicos afectados en la comunidad de tafetanes predio 75 por la construcción de la segunda calzada </t>
  </si>
  <si>
    <t xml:space="preserve">Corantioquia, funcionarios alcaldia de Sopetran, ÉPSILON4G, DEVIMAR, Consorcio Mar 1, Representantes comunidad de Tafetanes </t>
  </si>
  <si>
    <t xml:space="preserve">Verificación en campo implementación protocolo de Bioseguridad en los frentes de obra activos en la UF2.1 (mantenimiento y desinfección USP y Manejo RS)
Procesamiento registro fotografico en formato R CEC 22  y relacion actividades para elaboración de informe semanal </t>
  </si>
  <si>
    <t xml:space="preserve">Revisión y aprobación cuadro de trámites ambientales </t>
  </si>
  <si>
    <t>UF1 y 3</t>
  </si>
  <si>
    <t>Recorrido de campo realizado en los frentes de excavación Galerias Túnel y tramo PK0+000 al 0+600 de la UF1, se realizó la verificación del cumplimiento de las medias ambientales establecidas en las fichas PMF-01, PMF-09, PMF-10, PMF-11, PMF-12 y PMF-16</t>
  </si>
  <si>
    <t>Jornada de trabajo interna para revisión y proyección de respuesta de correo recibido ANI el día 11-05-2020 relacionado con alcance a la solicitud de periodo de cura ZODME la cueva en atención a las  observaciones generadas por la entidad al periodo de cura solicitado</t>
  </si>
  <si>
    <t xml:space="preserve">Avance revisión informe mensual #55 DEVIMAR </t>
  </si>
  <si>
    <t>Elaboración informe semanal #239</t>
  </si>
  <si>
    <r>
      <t xml:space="preserve">1. ÁREA AMBIENTAL:
CONCLUSIONES:
</t>
    </r>
    <r>
      <rPr>
        <sz val="11"/>
        <color theme="1"/>
        <rFont val="Arial"/>
        <family val="2"/>
      </rPr>
      <t>- Se realizó el cierre ambiental de la UF4 con comunicado EPS4G-0426-20 radicado vía correo electrónico el 30-04-2020, al considerarse cumplidas las obligaciones ambientales a cargo del Concesioanrio, quedando pendientes por cumplir las obligaciones ambientales que dependen de los tiempos exigidos por las autoridades ambientales para las actividades de compensación, rehabilitación ecológica, rescate, traslado y reubicación de epifitas y brinzales las cuales
- Continua pendiente recibir concepto emitido por la Autoridad Ambiental frente a la consulta realizada por el Concesionario con radicado MADS 34238 del 26-11-2020, relacionado con la definición de si las medidas de veda nacional asociadas a las rehabilitaciones ecológicas de ecosistemas, corresponden a medidas de compensación ambiental.
- Continua pendiente por Corantioquia concepto que defina el trámite de solicitud de permisos de ocupación de cauce realizado por el Concesionario para las obras de Rehabilitación de la UF4.2 ubicadas en los PK10+850, PK44+900, PK13+800, PK26+400 y PK44+100, las cuales fueron verificadas por la autoridad el 01 de agosto de 2019, según radicado 160HX-COE1912-42119 del 06-12-19.
-Continua pendiente aprobación de los planes de rehabilitación ecológica asociados a los permisos de LVN 
-Debido a la calamidad de salud publica el proyecto autopistas al Mar 1 solo ejecuta actividades en algunos frentes de obra como portales y sitios de construcción de puentes, específicamente en aquellos que presentan actividades de excavación de caisson.</t>
    </r>
    <r>
      <rPr>
        <b/>
        <sz val="11"/>
        <color theme="1"/>
        <rFont val="Arial"/>
        <family val="2"/>
      </rPr>
      <t xml:space="preserve">
RECOMENDACIONES,
-</t>
    </r>
    <r>
      <rPr>
        <sz val="11"/>
        <color theme="1"/>
        <rFont val="Arial"/>
        <family val="2"/>
      </rPr>
      <t xml:space="preserve"> A la ANI apoyar la gestión ante MADS y Corantioquia para agilizar el trámite de evaluación de los Planes de Compensación radicados por DEVIMAR ante las autoridades para evaluación y aprobación.
</t>
    </r>
    <r>
      <rPr>
        <b/>
        <sz val="11"/>
        <color theme="1"/>
        <rFont val="Arial"/>
        <family val="2"/>
      </rPr>
      <t xml:space="preserve">2. ÁREA PUENTES:
- </t>
    </r>
    <r>
      <rPr>
        <sz val="11"/>
        <color theme="1"/>
        <rFont val="Arial"/>
        <family val="2"/>
      </rPr>
      <t>Las actividasdes resaltadas en rojo, son las que se realizaron esta semana en los Puentes que están activos.</t>
    </r>
  </si>
  <si>
    <t xml:space="preserve">PMB-01, PMB-03 y PMB 05
PK 15+100 (imágenes 1 y 2 ) y PK 18+400 Imágenes 3 y 4
Previo al desarrollo de las actividades de aprovechamiento forestal el concesionario realizó las labores de identificación de individuos  y la ubicación exacta del sitio de aprovechamiento, además se realizaron actividades de ahuyentamiento de fauna y manejo de nidos, madrigueras y refugios de fauna. 
Luego de esto se realizaron actividades de apeo con motosierras y trozado de los troncos y disposición de la madera.
</t>
  </si>
  <si>
    <t>PMF-01, PMF- 02, PMF-03 y 
PK 15+650 CD (Imágenes 5 y 6), El concesionario realiza la construcción y limpieza de obras de drenajes, con el fin de captar, conducir y evacuar de manera eficiente las aguas de escorrentía.
PK 12+500 CI (Imagen 7) Y PK6+800 .  En el punto indicado se realizó la construcción de un canal en la base del muero para garantizar el discurrir de las aguas pasantes además de  la conectividad del recurso entre los puntos de inicio y final de la obra hidráulica.</t>
  </si>
  <si>
    <t>PMF-10
PK 18+400 CD (Imagen 9) y PK 15+ 650 (Imagen 10) , los frentes de obra objeto de visita cuentan con contenedores claramente identificados y rotulados.</t>
  </si>
  <si>
    <t xml:space="preserve">PMF-9
PK 17 + 000 (Imagen 11) y  PK 6+240 (Imagen 12),  Para el manejo de aguas residuales domésticas el concesionario dispone de unidades sanitarias, a las cuales se le realiza el mantenimiento periódico de estas unidades a cargo de la empresa STAP ANTIOQUIA S.A.S.
El concesionario realiza la desinfección de baños de acuerdo con las activiadades propuestas en el documento de la empresa Consorcio Mar 1, con Titulo "Consideraciones de Bioseguridad ante el COVID-19"
</t>
  </si>
  <si>
    <t xml:space="preserve">PMF-9
PK 11+000 (Imagen 13) y PK 17 + 400 (Imagen 14) y   Dentro de las actividades planteadas por el concesionario en cuanto la Implementación de obras de protección de taludes, el concesionario ha realizado la siembra de pastos que ayudan a controlar diferentes factores que influyen en la inestabilidad de los taludes, ya que permiten el aislamiento del suelo de las fuerzas de tracción que genera el flujo de agua de escorrentía, adicional a esta actividad se muestra la construcción de canales intermedios. 
En la imagen 14 se muestra el montaje de malla donde se prevé la colocación de concreto lanzado
</t>
  </si>
  <si>
    <t>PMF-04
PK 17+240 Imagen 15 y Pk 15+700 Imagen 16: el concesionario dispone de sitios temporales de acopio residuos de madera hasta que alcancen un volumen representativo, se evacuarán entregándose a asociaciones de recicladores del área, se encuentran debidamente señalizados y no obstaculizan el buen funcionamiento del frente de obra.</t>
  </si>
  <si>
    <t xml:space="preserve">De acuerdo con las visitas realizadas por la interventoria el concesionario dispone en cada frente de obra una zona de bioseguridad para descontaminación de acuerdo con las activiadades propuestas en el documento de la empresa Consorcio Mar 1, con Titulo "Consideraciones de Bioseguridad ante el COVID-19" </t>
  </si>
  <si>
    <t>PMF 16
PK 18+400 CD, El concesionario realiza el cargue y transporte de material de excavación en los diferentes frentes de obra donde se requiere, para ello se realiza el debido carpado de vehículos los cuales transitan cubiertos con lonas resistentes, con el fin de evitar las emisiones fugitivas de material particulado</t>
  </si>
  <si>
    <t>La interventoria realiza el acompañamiento a la reunión realizada por el concejo comunitario de comunidades negras de la vereda tafetanes, DEVIMAR, secretería de planeación y UMATA del municipio de sopetran y CORANTIOQUIA, cuyo objetivo de la reunión fue definir el sitio de reubicación de 3 pozos sépticos, luego del desarrollo de la visita a los diferentes predios y de escuchar las propuestas hechas por la comunidad y CORANTIOQUIA, se acordó presentar la propuesta técnica por parte de DEVIMAR para la reubicación de 3 pozos del predio 75 y reconectarlos al predio 76, utilizando permisos previamente adquiridos por la comunidad.</t>
  </si>
  <si>
    <t xml:space="preserve">PMF-01, PMF10
PK 22+100 D (Imagen 5) y PK 20 +100 (Imagen 6), El concesionario realiza la construcción de obras de drenajes con el fin de captar, conducir y evacuar de manera eficiente las aguas de escorrentía. 
 </t>
  </si>
  <si>
    <t>PMF 13
Acopio Tafetanes PK 24+850 (Imagen 7), PK 23+100 (Imagen 8), el concesionario realiza la humectación de vías para evitar la afectación de las comunidades aledañas al proyecto.
PK 19+100 CD Imagen 9, El cargue y transporte de material de excavación en los diferentes frentes de obra donde se requiere, para ello se realiza el debido carpado de vehículos los cuales transitan cubiertos con lonas resistentes, con el fin de evitar las emisiones fugitivas de material particulado</t>
  </si>
  <si>
    <r>
      <rPr>
        <b/>
        <sz val="11"/>
        <rFont val="Calibri"/>
        <family val="2"/>
        <scheme val="minor"/>
      </rPr>
      <t>PMF-01</t>
    </r>
    <r>
      <rPr>
        <sz val="11"/>
        <rFont val="Calibri"/>
        <family val="2"/>
        <scheme val="minor"/>
      </rPr>
      <t xml:space="preserve">
PK 27 + 150 (imagen 10) PK 31+150 (Imagen 11): Dentro de las actividades planteadas por el concesionario en cuanto la Implementación de obras de protección de taludes, el concesionario ha realizado la siembra de pastos que ayudan a controlar diferentes factores que influyen en la inestabilidad de los taludes, ya que permiten el aislamiento del suelo de las fuerzas de tracción que genera el flujo de agua de escorrentía, adicional a esta actividad se realiza la estabilización del talud con concreto lanzado. 
</t>
    </r>
  </si>
  <si>
    <t xml:space="preserve">ZODME 15 (Imagen 15), PK 20 +600 (Imagen 15) y  PK 23+100 (Imagen 16) , Para el manejo de aguas residuales domésticas el concesionario dispone de unidades sanitarias, a las cuales se le realiza el mantenimiento periódico de estas unidades a cargo de la empresa STAP ANTIOQUIA S.A.S.
Los frentes de obra objeto de visita cuentan con contenedores claramente identificados y rotulados.
</t>
  </si>
  <si>
    <t xml:space="preserve">PMF- 09
PK 24+100 D (Imágenes 18 y 19) alcantarilla , PK 23+200 CI (Imágenes 15 y 16) box culvert, estas obras de ocuapación de cauce garantizan el discurrir de las aguas pasantes además de la conectividad del recurso entre los puntos de inicio y final de la obra de drenaje.
</t>
  </si>
  <si>
    <t xml:space="preserve">PK  24 + 000CD, el concesionario dispone de sitios temporales de acopio de los diferentes materiales de construcción, se encuentran debidamente señalizados y no obstaculizan el buen funcionamiento del frente de obra
</t>
  </si>
  <si>
    <t>Programa 1. Atención al usuario.</t>
  </si>
  <si>
    <t>Seguimiento semanal  PQRS del proyecto</t>
  </si>
  <si>
    <t>Programa 2. Capacitación al personal vinculado al proyecto.</t>
  </si>
  <si>
    <t xml:space="preserve">Socialización protocolo de bioseguridad a los colaboradores del proyecto U1 </t>
  </si>
  <si>
    <t>Socialización protocolo de bioseguridad a los colaboradores del proyecto U 2.1</t>
  </si>
  <si>
    <t>Programa 3. Vinculación mano de obra del proyecto</t>
  </si>
  <si>
    <t>Reunión con la caja de compensación Comfenalco y la comunidad de la vereda Mestizal para socializar los beneficios de la caja de compensación familiar durante la Pandemia del COVID-19</t>
  </si>
  <si>
    <t>socialización del protocolo de bioseguridad a la secretaria de salud y administración municipal del municipio de Buriticá (Virtual)</t>
  </si>
  <si>
    <t>Sensibilización sobre cultura vial y protocolo de bioseguridad COVID-19 a los usuarios de la vía. UF 2.1</t>
  </si>
  <si>
    <t xml:space="preserve">Programa 9. Acompañamiento a la gestión sociopredial </t>
  </si>
  <si>
    <t xml:space="preserve">Acampamiento psicosocial a las familias objeto de traslado Juan de la Cruz Montoya </t>
  </si>
  <si>
    <t>Consultas Previas</t>
  </si>
  <si>
    <t>Acompañamiento a visita de Corantioquia, Umata y Secretaria de planeación de Sopetrán, para atender queja de la comunidad con relación a la reubicación de pozos sépticos.</t>
  </si>
  <si>
    <t>Lugar: UF1, Socialización protocolo de bioseguridad a los colaboradores del proyecto</t>
  </si>
  <si>
    <t>Lugar: UF 2.1, Inspección y seguimiento al protocolo de bioseguridad y Seguridad Social.</t>
  </si>
  <si>
    <t>Lugar: Virtual, Reunión con la caja de compensación Comfenalco y la comunidad de la vereda Mestizal para socializar los beneficios de la caja de compensación familiar durante la Pandemia del COVID-19</t>
  </si>
  <si>
    <t>Lugar: Virtual, socialización del protocolo de bioseguridad a la secretaria de salud y administración municipal del municipio de Buriticá.</t>
  </si>
  <si>
    <t>Lugar: UF 2.1 Sensibilización y socialización del protocolo de bioseguridad a los usuarios de la vía.</t>
  </si>
  <si>
    <t>Lugar: UF 1 Sensibilización y socialización del protocolo de bioseguridad a los usuarios de la vía.</t>
  </si>
  <si>
    <t>Lugar: CCCN Guaymaral, Acompañamiento a las familias objeto de traslado familia Montoya.</t>
  </si>
  <si>
    <t>Lugar: CCCN Tafetanes, Acompañamiento a visita de Corantioquia, Umata y Secretaria de planeación de Sopetrán, para atender queja de la comunidad con relación a la reubicación de pozos sépticos.</t>
  </si>
  <si>
    <t>7/05/2020-13/05/2020</t>
  </si>
  <si>
    <t>COMITÉ DE PREVIA APROBACIÓN DE APÓRTES No.12,13,14,15 Y 16</t>
  </si>
  <si>
    <t>Se realizó COMITÉ DE PREVIA APROBACIÓN DE APORTES No.12, 13, 14, 15, 16 y se analizaron los Predios MAR1_UF1_013, MAR1_UF1_019, MAR1_UF1_031, MAR1_UF1_048, MAR1_UF1_100, MAR1_UF2_034, MAR1_UF3_007, MAR1_UF1_097, MAR1_UF1_098A, MAR1_UF2_028, MAR1_UF2_154, MAR1_UF1_165 y MAR1_UF2_023.</t>
  </si>
  <si>
    <t>REMISORIO 134 EN RESPUESTA AL OFICIO 02-01-20200423001196</t>
  </si>
  <si>
    <t>La Interventoría dejó en observación la modificación de la Ficha Predial del Predio MAR1_UF1_084</t>
  </si>
  <si>
    <t>REMISORIO 02-01-20200428001160 INFORME DE GESTIÓN PREDIAL MES DE ABRIL DE 2020 Y 02-01-20200416001125</t>
  </si>
  <si>
    <t>Análisis y revisión de cada uno de los insumos presentados en el informe de gestión predial correspondiente al mes de abril-2020, y a los insumos enviados en el oficio 02-01-20200416001125</t>
  </si>
  <si>
    <t>REMISORIO 136 EN RESPUESTA AL OFICIO 02-01-20200423001197, 02-01-20200427001224 Y 02-01-20200430001295</t>
  </si>
  <si>
    <t>La Interventoría dejó aprobada la Ficha Predial del Predio MAR1_UF1_185</t>
  </si>
  <si>
    <t>REMISORIO 137 EN RESPUESTA AL OFICIO 02-01-20200427001223</t>
  </si>
  <si>
    <t>La Interventoría dejó aprobada la modificación de la Ficha Predial del Predio MAR1_UF1_265</t>
  </si>
  <si>
    <t>REMISORIO 138 EN RESPUESTA AL OFICIO 02-01-20200427001254</t>
  </si>
  <si>
    <t>La Interventoría dejó en observación el Avalúo del Predio MAR1_098B</t>
  </si>
  <si>
    <t>REMISORIO 139 EN RESPUESTA AL OFICIO 02-01-20200320000898</t>
  </si>
  <si>
    <t>La Interventoría dejó en observación la modificación del Avalúo del Predio MAR1_UF2_145</t>
  </si>
  <si>
    <r>
      <rPr>
        <sz val="10"/>
        <color theme="1"/>
        <rFont val="Arial"/>
        <family val="2"/>
      </rPr>
      <t>Periodo</t>
    </r>
    <r>
      <rPr>
        <b/>
        <sz val="10"/>
        <color theme="1"/>
        <rFont val="Arial"/>
        <family val="2"/>
      </rPr>
      <t xml:space="preserve">: </t>
    </r>
    <r>
      <rPr>
        <sz val="10"/>
        <color theme="1"/>
        <rFont val="Calibri"/>
        <family val="2"/>
        <scheme val="minor"/>
      </rPr>
      <t>Del 7 al 13 de mayo de 2020</t>
    </r>
  </si>
  <si>
    <t>RESPUESTA AL COMUNICADO EPS4G-0305-20 REFERENTE A LA ESTRUCTURA DEL NUEVO PEAJE UF3</t>
  </si>
  <si>
    <t>D-02-01-202000505-001328</t>
  </si>
  <si>
    <t>ALCANCE AL OFICIO D0000344 EDIFICACION CCO VOL X. UNIDAD FUNCIONAL 3</t>
  </si>
  <si>
    <t>D-02-01-20200428-001275</t>
  </si>
  <si>
    <t>ALCANCE A COMUNICACIÓN D001065 REFERENTE A LA MODIFICACION DEL DISEÑO DEL PUENTE 59 K4+500 UF1</t>
  </si>
  <si>
    <t>D-02-01-20200412-001404</t>
  </si>
  <si>
    <t>ENTREGA MODIFICACION DEL DISEÑO DE LAS AMPLIACIONES DE LOS PUNETES 001 LA NEGRA, 002 LA VOLCANA, 003 LA COLA, 004 LA NUEZ Y 005 LA CAUSALA DE LA UF1</t>
  </si>
  <si>
    <t>D-02-01-202000505001326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</si>
</sst>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C0A]d\ &quot;de&quot;\ mmmm\ &quot;de&quot;\ yyyy;@"/>
    <numFmt numFmtId="176" formatCode="&quot;$&quot;#,##0.00_);[Red]\(&quot;$&quot;#,##0.00\)"/>
    <numFmt numFmtId="177" formatCode="[$-C0A]mmmm\-yy;@"/>
    <numFmt numFmtId="178" formatCode="_(* #,##0.00_);_(* \(#,##0.00\);_(* &quot;-&quot;??_);_(@_)"/>
    <numFmt numFmtId="179" formatCode="[$-409]d\-mmm\-yy;@"/>
    <numFmt numFmtId="180" formatCode="_(&quot;$&quot;* #,##0.00_);_(&quot;$&quot;* \(#,##0.00\);_(&quot;$&quot;* &quot;-&quot;??_);_(@_)"/>
  </numFmts>
  <fonts count="51" x14ac:knownFonts="1">
    <font>
      <sz val="11"/>
      <color theme="1"/>
      <name val="Calibri"/>
      <family val="2"/>
      <scheme val="minor"/>
    </font>
    <font>
      <sz val="12"/>
      <color theme="1"/>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b/>
      <sz val="9"/>
      <color indexed="81"/>
      <name val="Tahoma"/>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sz val="9"/>
      <color indexed="81"/>
      <name val="Tahoma"/>
      <family val="2"/>
    </font>
    <font>
      <sz val="12"/>
      <color theme="1"/>
      <name val="Arial"/>
      <family val="2"/>
    </font>
    <font>
      <b/>
      <sz val="11"/>
      <name val="Calibri"/>
      <family val="2"/>
      <scheme val="minor"/>
    </font>
    <font>
      <b/>
      <vertAlign val="subscript"/>
      <sz val="16"/>
      <name val="Calibri"/>
      <family val="2"/>
      <scheme val="minor"/>
    </font>
    <font>
      <sz val="11"/>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u/>
      <sz val="11"/>
      <color theme="1"/>
      <name val="Arial"/>
      <family val="2"/>
    </font>
    <font>
      <b/>
      <u/>
      <sz val="11"/>
      <color theme="1"/>
      <name val="Arial"/>
      <family val="2"/>
    </font>
    <font>
      <b/>
      <sz val="20"/>
      <color theme="1"/>
      <name val="Calibri"/>
      <family val="2"/>
      <scheme val="minor"/>
    </font>
    <font>
      <b/>
      <sz val="11"/>
      <name val="Calibri"/>
      <family val="2"/>
    </font>
    <font>
      <sz val="26"/>
      <color theme="3" tint="0.79998168889431442"/>
      <name val="Calibri"/>
      <family val="2"/>
      <scheme val="minor"/>
    </font>
    <font>
      <sz val="11"/>
      <name val="Calibri"/>
      <family val="2"/>
    </font>
    <font>
      <u/>
      <sz val="11"/>
      <color theme="10"/>
      <name val="Calibri"/>
      <family val="2"/>
      <scheme val="minor"/>
    </font>
    <font>
      <u/>
      <sz val="11"/>
      <name val="Arial"/>
      <family val="2"/>
    </font>
    <font>
      <b/>
      <i/>
      <sz val="11"/>
      <color theme="1"/>
      <name val="Arial"/>
      <family val="2"/>
    </font>
    <font>
      <sz val="9"/>
      <name val="Arial"/>
      <family val="2"/>
    </font>
    <font>
      <sz val="8"/>
      <name val="Arial"/>
      <family val="2"/>
    </font>
    <font>
      <b/>
      <sz val="14"/>
      <name val="Calibri"/>
      <family val="2"/>
      <scheme val="minor"/>
    </font>
    <font>
      <u/>
      <sz val="11"/>
      <color rgb="FFFF0000"/>
      <name val="Arial"/>
      <family val="2"/>
    </font>
    <font>
      <b/>
      <sz val="10"/>
      <color theme="1"/>
      <name val="Arial Narrow"/>
      <family val="2"/>
    </font>
    <font>
      <b/>
      <sz val="12"/>
      <color theme="1"/>
      <name val="Arial Narrow"/>
      <family val="2"/>
    </font>
    <font>
      <b/>
      <sz val="9"/>
      <color theme="1"/>
      <name val="Arial Narrow"/>
      <family val="2"/>
    </font>
    <font>
      <sz val="9"/>
      <color theme="0"/>
      <name val="Arial Narrow"/>
      <family val="2"/>
    </font>
    <font>
      <sz val="10"/>
      <color theme="1"/>
      <name val="Arial Narrow"/>
      <family val="2"/>
    </font>
    <font>
      <b/>
      <sz val="10"/>
      <name val="Calibri"/>
      <family val="2"/>
      <scheme val="minor"/>
    </font>
  </fonts>
  <fills count="21">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D8D5C4"/>
        <bgColor indexed="64"/>
      </patternFill>
    </fill>
    <fill>
      <patternFill patternType="solid">
        <fgColor rgb="FFDDD9C4"/>
        <bgColor indexed="64"/>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thin">
        <color auto="1"/>
      </right>
      <top/>
      <bottom/>
      <diagonal/>
    </border>
    <border>
      <left/>
      <right style="medium">
        <color indexed="64"/>
      </right>
      <top style="thin">
        <color auto="1"/>
      </top>
      <bottom/>
      <diagonal/>
    </border>
    <border>
      <left/>
      <right/>
      <top style="thin">
        <color auto="1"/>
      </top>
      <bottom style="medium">
        <color indexed="64"/>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thin">
        <color indexed="64"/>
      </right>
      <top style="hair">
        <color indexed="64"/>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style="thin">
        <color indexed="64"/>
      </top>
      <bottom style="thin">
        <color auto="1"/>
      </bottom>
      <diagonal/>
    </border>
    <border>
      <left style="thin">
        <color indexed="64"/>
      </left>
      <right/>
      <top style="medium">
        <color indexed="64"/>
      </top>
      <bottom style="thin">
        <color auto="1"/>
      </bottom>
      <diagonal/>
    </border>
    <border>
      <left style="medium">
        <color indexed="64"/>
      </left>
      <right style="thin">
        <color auto="1"/>
      </right>
      <top style="thin">
        <color auto="1"/>
      </top>
      <bottom style="thin">
        <color auto="1"/>
      </bottom>
      <diagonal/>
    </border>
    <border>
      <left/>
      <right style="thin">
        <color indexed="64"/>
      </right>
      <top style="medium">
        <color indexed="64"/>
      </top>
      <bottom style="thin">
        <color indexed="64"/>
      </bottom>
      <diagonal/>
    </border>
  </borders>
  <cellStyleXfs count="17">
    <xf numFmtId="0" fontId="0" fillId="0" borderId="0"/>
    <xf numFmtId="9" fontId="2" fillId="0" borderId="0" applyFont="0" applyFill="0" applyBorder="0" applyAlignment="0" applyProtection="0"/>
    <xf numFmtId="0" fontId="11" fillId="0" borderId="0"/>
    <xf numFmtId="0" fontId="2" fillId="0" borderId="0"/>
    <xf numFmtId="164" fontId="2" fillId="0" borderId="0" applyFont="0" applyFill="0" applyBorder="0" applyAlignment="0" applyProtection="0"/>
    <xf numFmtId="165" fontId="11" fillId="0" borderId="0" applyFont="0" applyFill="0" applyBorder="0" applyAlignment="0" applyProtection="0"/>
    <xf numFmtId="0" fontId="17"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xf numFmtId="9" fontId="2" fillId="0" borderId="0" applyFont="0" applyFill="0" applyBorder="0" applyAlignment="0" applyProtection="0"/>
  </cellStyleXfs>
  <cellXfs count="1064">
    <xf numFmtId="0" fontId="0" fillId="0" borderId="0" xfId="0"/>
    <xf numFmtId="0" fontId="4" fillId="0" borderId="0" xfId="0" applyFont="1" applyAlignment="1">
      <alignment wrapText="1"/>
    </xf>
    <xf numFmtId="0" fontId="10" fillId="0" borderId="0" xfId="0" applyFont="1" applyAlignment="1">
      <alignment wrapText="1"/>
    </xf>
    <xf numFmtId="0" fontId="5" fillId="0" borderId="0" xfId="0" applyFont="1" applyAlignment="1">
      <alignment wrapText="1"/>
    </xf>
    <xf numFmtId="0" fontId="5" fillId="0" borderId="1" xfId="0" applyFont="1" applyBorder="1" applyAlignment="1">
      <alignment wrapText="1"/>
    </xf>
    <xf numFmtId="2" fontId="5" fillId="0" borderId="1" xfId="0" applyNumberFormat="1" applyFont="1" applyBorder="1" applyAlignment="1">
      <alignment horizontal="center" wrapText="1"/>
    </xf>
    <xf numFmtId="0" fontId="5" fillId="0" borderId="0" xfId="0" applyFont="1"/>
    <xf numFmtId="0" fontId="5" fillId="0" borderId="0" xfId="0" applyFont="1" applyAlignment="1">
      <alignment vertical="center"/>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15"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10" fontId="5" fillId="0" borderId="1" xfId="1" applyNumberFormat="1" applyFont="1" applyBorder="1" applyAlignment="1">
      <alignment horizontal="center" vertical="center" wrapText="1"/>
    </xf>
    <xf numFmtId="0" fontId="5" fillId="0" borderId="1" xfId="0" applyFont="1" applyBorder="1"/>
    <xf numFmtId="10" fontId="5" fillId="0" borderId="1" xfId="1" applyNumberFormat="1" applyFont="1" applyBorder="1"/>
    <xf numFmtId="2" fontId="5" fillId="0" borderId="1" xfId="0" applyNumberFormat="1" applyFont="1" applyBorder="1" applyAlignment="1">
      <alignment horizontal="center"/>
    </xf>
    <xf numFmtId="1" fontId="7" fillId="0" borderId="1" xfId="1" applyNumberFormat="1" applyFont="1" applyBorder="1" applyAlignment="1">
      <alignment horizontal="center" vertical="center" wrapText="1"/>
    </xf>
    <xf numFmtId="0" fontId="7" fillId="0" borderId="0" xfId="2" applyFont="1" applyAlignment="1">
      <alignment horizontal="center" vertical="center"/>
    </xf>
    <xf numFmtId="2" fontId="7" fillId="0" borderId="1" xfId="1" applyNumberFormat="1" applyFont="1" applyBorder="1" applyAlignment="1">
      <alignment horizontal="center" vertical="center" wrapText="1"/>
    </xf>
    <xf numFmtId="167" fontId="7" fillId="0" borderId="1" xfId="1"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10" fillId="0" borderId="0" xfId="0" applyFont="1"/>
    <xf numFmtId="14" fontId="5" fillId="0" borderId="0" xfId="0" applyNumberFormat="1" applyFont="1" applyAlignment="1">
      <alignment wrapText="1"/>
    </xf>
    <xf numFmtId="10" fontId="15" fillId="0" borderId="1" xfId="1" applyNumberFormat="1" applyFont="1" applyBorder="1" applyAlignment="1">
      <alignment horizontal="center" vertical="center" wrapText="1"/>
    </xf>
    <xf numFmtId="2" fontId="4" fillId="0" borderId="0" xfId="0" applyNumberFormat="1" applyFont="1" applyAlignment="1">
      <alignment horizontal="center" wrapText="1"/>
    </xf>
    <xf numFmtId="0" fontId="4" fillId="0" borderId="0" xfId="0" applyFont="1" applyAlignment="1">
      <alignment vertical="center" wrapText="1"/>
    </xf>
    <xf numFmtId="10" fontId="5" fillId="0" borderId="1" xfId="1" applyNumberFormat="1" applyFont="1" applyBorder="1" applyAlignment="1">
      <alignment horizontal="center" vertical="center"/>
    </xf>
    <xf numFmtId="38" fontId="8" fillId="3" borderId="1" xfId="2" applyNumberFormat="1" applyFont="1" applyFill="1" applyBorder="1" applyAlignment="1">
      <alignment vertical="center" wrapText="1"/>
    </xf>
    <xf numFmtId="38" fontId="8" fillId="3" borderId="3" xfId="2" applyNumberFormat="1" applyFont="1" applyFill="1" applyBorder="1" applyAlignment="1">
      <alignment horizontal="center" vertical="center" wrapText="1"/>
    </xf>
    <xf numFmtId="169" fontId="7" fillId="0" borderId="1" xfId="5" applyNumberFormat="1" applyFont="1" applyBorder="1" applyAlignment="1">
      <alignment horizontal="center"/>
    </xf>
    <xf numFmtId="49" fontId="7" fillId="0" borderId="6" xfId="5" applyNumberFormat="1" applyFont="1" applyBorder="1" applyAlignment="1">
      <alignment horizontal="center"/>
    </xf>
    <xf numFmtId="169" fontId="7" fillId="0" borderId="2" xfId="5" applyNumberFormat="1" applyFont="1" applyBorder="1" applyAlignment="1">
      <alignment horizontal="center"/>
    </xf>
    <xf numFmtId="169" fontId="7" fillId="0" borderId="2" xfId="2" applyNumberFormat="1" applyFont="1" applyBorder="1" applyAlignment="1">
      <alignment horizontal="center" vertical="center" wrapText="1"/>
    </xf>
    <xf numFmtId="49" fontId="7" fillId="0" borderId="6" xfId="2" applyNumberFormat="1" applyFont="1" applyBorder="1" applyAlignment="1">
      <alignment horizontal="center" vertical="center" wrapText="1"/>
    </xf>
    <xf numFmtId="169" fontId="7" fillId="0" borderId="6" xfId="2" applyNumberFormat="1" applyFont="1" applyBorder="1" applyAlignment="1">
      <alignment horizontal="center" vertical="center" wrapText="1"/>
    </xf>
    <xf numFmtId="38" fontId="7" fillId="15" borderId="1" xfId="2" applyNumberFormat="1" applyFont="1" applyFill="1" applyBorder="1" applyAlignment="1">
      <alignment horizontal="center" vertical="center" wrapText="1"/>
    </xf>
    <xf numFmtId="169" fontId="7" fillId="15" borderId="1" xfId="5" applyNumberFormat="1" applyFont="1" applyFill="1" applyBorder="1" applyAlignment="1">
      <alignment horizontal="center"/>
    </xf>
    <xf numFmtId="49" fontId="7" fillId="15" borderId="6" xfId="5" applyNumberFormat="1" applyFont="1" applyFill="1" applyBorder="1" applyAlignment="1">
      <alignment horizontal="center"/>
    </xf>
    <xf numFmtId="49" fontId="7" fillId="0" borderId="3" xfId="5" applyNumberFormat="1" applyFont="1" applyBorder="1" applyAlignment="1">
      <alignment horizontal="center" vertical="center" wrapText="1"/>
    </xf>
    <xf numFmtId="49" fontId="7" fillId="0" borderId="3" xfId="5" applyNumberFormat="1" applyFont="1" applyBorder="1" applyAlignment="1">
      <alignment horizontal="center"/>
    </xf>
    <xf numFmtId="169" fontId="7" fillId="0" borderId="2" xfId="5" applyNumberFormat="1" applyFont="1" applyBorder="1" applyAlignment="1">
      <alignment vertical="center" wrapText="1"/>
    </xf>
    <xf numFmtId="15" fontId="7" fillId="0" borderId="3" xfId="2" applyNumberFormat="1" applyFont="1" applyBorder="1" applyAlignment="1">
      <alignment horizontal="center" vertical="center" wrapText="1"/>
    </xf>
    <xf numFmtId="15" fontId="5" fillId="0" borderId="3" xfId="0" applyNumberFormat="1" applyFont="1" applyBorder="1" applyAlignment="1">
      <alignment horizontal="center" vertical="center" wrapText="1"/>
    </xf>
    <xf numFmtId="169" fontId="7" fillId="0" borderId="3" xfId="5" applyNumberFormat="1" applyFont="1" applyBorder="1" applyAlignment="1">
      <alignment vertical="center" wrapText="1"/>
    </xf>
    <xf numFmtId="169" fontId="8" fillId="0" borderId="1" xfId="5" applyNumberFormat="1" applyFont="1" applyBorder="1" applyAlignment="1">
      <alignment horizontal="center" vertical="center" wrapText="1"/>
    </xf>
    <xf numFmtId="0" fontId="7" fillId="0" borderId="3" xfId="2" applyFont="1" applyBorder="1" applyAlignment="1">
      <alignment vertical="center" wrapText="1"/>
    </xf>
    <xf numFmtId="0" fontId="7" fillId="0" borderId="4" xfId="2" applyFont="1" applyBorder="1" applyAlignment="1">
      <alignment vertical="center" wrapText="1"/>
    </xf>
    <xf numFmtId="169" fontId="5" fillId="0" borderId="2"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7" fillId="0" borderId="1" xfId="5" applyNumberFormat="1" applyFont="1" applyBorder="1" applyAlignment="1">
      <alignment horizontal="center" vertical="center" wrapText="1"/>
    </xf>
    <xf numFmtId="49" fontId="7" fillId="0" borderId="1" xfId="5" applyNumberFormat="1" applyFont="1" applyBorder="1" applyAlignment="1">
      <alignment horizontal="center"/>
    </xf>
    <xf numFmtId="0" fontId="20" fillId="0" borderId="0" xfId="0" applyFont="1" applyAlignment="1">
      <alignment horizontal="left"/>
    </xf>
    <xf numFmtId="0" fontId="20" fillId="0" borderId="0" xfId="0" applyFont="1"/>
    <xf numFmtId="1" fontId="20" fillId="17" borderId="21" xfId="0" applyNumberFormat="1" applyFont="1" applyFill="1" applyBorder="1" applyAlignment="1">
      <alignment vertical="center"/>
    </xf>
    <xf numFmtId="1" fontId="20" fillId="17" borderId="1" xfId="0" applyNumberFormat="1" applyFont="1" applyFill="1" applyBorder="1" applyAlignment="1">
      <alignment vertical="center"/>
    </xf>
    <xf numFmtId="1" fontId="20" fillId="0" borderId="1" xfId="0" applyNumberFormat="1" applyFont="1" applyBorder="1" applyAlignment="1">
      <alignment vertical="center"/>
    </xf>
    <xf numFmtId="1" fontId="20" fillId="0" borderId="31" xfId="0" applyNumberFormat="1" applyFont="1" applyBorder="1" applyAlignment="1">
      <alignment vertical="center"/>
    </xf>
    <xf numFmtId="1" fontId="20" fillId="0" borderId="14" xfId="0" applyNumberFormat="1" applyFont="1" applyBorder="1" applyAlignment="1">
      <alignment vertical="center"/>
    </xf>
    <xf numFmtId="170" fontId="19" fillId="16" borderId="1" xfId="11" applyNumberFormat="1" applyFont="1" applyFill="1" applyBorder="1" applyAlignment="1">
      <alignment horizontal="right" wrapText="1"/>
    </xf>
    <xf numFmtId="164" fontId="7" fillId="0" borderId="3" xfId="11" applyFont="1" applyBorder="1" applyAlignment="1">
      <alignment vertical="center" wrapText="1"/>
    </xf>
    <xf numFmtId="164" fontId="7" fillId="0" borderId="4" xfId="11" applyFont="1" applyBorder="1" applyAlignment="1">
      <alignment vertical="center" wrapText="1"/>
    </xf>
    <xf numFmtId="0" fontId="8" fillId="0" borderId="9" xfId="0" applyFont="1" applyBorder="1" applyAlignment="1">
      <alignment vertical="center" wrapText="1"/>
    </xf>
    <xf numFmtId="0" fontId="8" fillId="0" borderId="10" xfId="0" applyFont="1" applyBorder="1" applyAlignment="1">
      <alignment vertical="center" wrapText="1"/>
    </xf>
    <xf numFmtId="14" fontId="7" fillId="0" borderId="5" xfId="0" applyNumberFormat="1" applyFont="1" applyBorder="1" applyAlignment="1">
      <alignment vertical="center" wrapText="1"/>
    </xf>
    <xf numFmtId="14" fontId="7" fillId="0" borderId="6" xfId="0" applyNumberFormat="1" applyFont="1" applyBorder="1" applyAlignment="1">
      <alignment vertical="center" wrapText="1"/>
    </xf>
    <xf numFmtId="14" fontId="7" fillId="0" borderId="7" xfId="0" applyNumberFormat="1" applyFont="1" applyBorder="1" applyAlignment="1">
      <alignment vertical="center" wrapText="1"/>
    </xf>
    <xf numFmtId="0" fontId="8" fillId="0" borderId="8" xfId="0" applyFont="1" applyBorder="1" applyAlignment="1">
      <alignment vertical="center" wrapText="1"/>
    </xf>
    <xf numFmtId="0" fontId="7" fillId="6" borderId="0" xfId="0" applyFont="1" applyFill="1" applyAlignment="1">
      <alignment vertical="center" wrapText="1"/>
    </xf>
    <xf numFmtId="0" fontId="7" fillId="0" borderId="6" xfId="0" quotePrefix="1" applyFont="1" applyBorder="1" applyAlignment="1">
      <alignment horizontal="left" vertical="center" wrapText="1"/>
    </xf>
    <xf numFmtId="0" fontId="7" fillId="0" borderId="0" xfId="0" quotePrefix="1" applyFont="1" applyAlignment="1">
      <alignment horizontal="left" vertical="center" wrapText="1"/>
    </xf>
    <xf numFmtId="49" fontId="8" fillId="0" borderId="3" xfId="0" applyNumberFormat="1" applyFont="1" applyBorder="1" applyAlignment="1">
      <alignment horizontal="left" vertical="center" wrapText="1"/>
    </xf>
    <xf numFmtId="169" fontId="7" fillId="0" borderId="1" xfId="5" applyNumberFormat="1" applyFont="1" applyBorder="1" applyAlignment="1">
      <alignment vertical="center" wrapText="1"/>
    </xf>
    <xf numFmtId="0" fontId="7" fillId="6" borderId="3"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4" fillId="0" borderId="0" xfId="0" applyFont="1" applyAlignment="1">
      <alignment vertical="top" wrapText="1"/>
    </xf>
    <xf numFmtId="0" fontId="4" fillId="0" borderId="1" xfId="0" applyFont="1" applyBorder="1" applyAlignment="1">
      <alignment wrapText="1"/>
    </xf>
    <xf numFmtId="164" fontId="4" fillId="0" borderId="0" xfId="11" applyFont="1" applyAlignment="1">
      <alignment wrapText="1"/>
    </xf>
    <xf numFmtId="178" fontId="4" fillId="0" borderId="0" xfId="0" applyNumberFormat="1" applyFont="1" applyAlignment="1">
      <alignment wrapText="1"/>
    </xf>
    <xf numFmtId="38" fontId="7" fillId="0" borderId="1" xfId="2" applyNumberFormat="1" applyFont="1" applyBorder="1" applyAlignment="1">
      <alignment horizontal="center" vertical="center" wrapText="1"/>
    </xf>
    <xf numFmtId="38" fontId="7" fillId="0" borderId="1" xfId="2" applyNumberFormat="1" applyFont="1" applyBorder="1" applyAlignment="1">
      <alignment horizontal="center" vertical="center"/>
    </xf>
    <xf numFmtId="38" fontId="8" fillId="0" borderId="1" xfId="2" applyNumberFormat="1" applyFont="1" applyBorder="1" applyAlignment="1">
      <alignment horizontal="center" vertical="center" wrapText="1"/>
    </xf>
    <xf numFmtId="38" fontId="7" fillId="0" borderId="3" xfId="2" applyNumberFormat="1" applyFont="1" applyBorder="1" applyAlignment="1">
      <alignment horizontal="center" vertical="center" wrapText="1"/>
    </xf>
    <xf numFmtId="38" fontId="7" fillId="0" borderId="0" xfId="2" applyNumberFormat="1" applyFont="1" applyAlignment="1">
      <alignment horizontal="center" vertical="center" wrapText="1"/>
    </xf>
    <xf numFmtId="169" fontId="5" fillId="0" borderId="0" xfId="0" applyNumberFormat="1" applyFont="1" applyAlignment="1">
      <alignment horizontal="center" vertical="center" wrapText="1"/>
    </xf>
    <xf numFmtId="0" fontId="5" fillId="0" borderId="0" xfId="0" applyFont="1" applyAlignment="1">
      <alignment horizontal="center" vertical="center" wrapText="1"/>
    </xf>
    <xf numFmtId="171" fontId="19" fillId="16" borderId="0" xfId="0" applyNumberFormat="1" applyFont="1" applyFill="1" applyAlignment="1">
      <alignment horizontal="right" wrapText="1"/>
    </xf>
    <xf numFmtId="49" fontId="7" fillId="0" borderId="0" xfId="5" applyNumberFormat="1" applyFont="1" applyAlignment="1">
      <alignment horizontal="center"/>
    </xf>
    <xf numFmtId="169" fontId="2" fillId="0" borderId="0" xfId="0" applyNumberFormat="1" applyFont="1" applyAlignment="1">
      <alignment horizontal="center" vertical="center" wrapText="1"/>
    </xf>
    <xf numFmtId="0" fontId="0" fillId="0" borderId="0" xfId="0" applyAlignment="1">
      <alignment horizontal="center" vertical="center" wrapText="1"/>
    </xf>
    <xf numFmtId="0" fontId="21" fillId="0" borderId="0" xfId="0" applyFont="1"/>
    <xf numFmtId="38" fontId="7" fillId="0" borderId="1" xfId="2" applyNumberFormat="1" applyFont="1" applyBorder="1" applyAlignment="1">
      <alignment horizontal="center" wrapText="1"/>
    </xf>
    <xf numFmtId="0" fontId="29" fillId="0" borderId="0" xfId="0" applyFont="1" applyAlignment="1">
      <alignment horizontal="left" vertical="top" wrapText="1"/>
    </xf>
    <xf numFmtId="0" fontId="7"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0" borderId="1" xfId="0" applyFont="1" applyBorder="1" applyAlignment="1">
      <alignment horizontal="left" vertical="center" wrapText="1"/>
    </xf>
    <xf numFmtId="15" fontId="7" fillId="0" borderId="1" xfId="0" applyNumberFormat="1" applyFont="1" applyBorder="1" applyAlignment="1">
      <alignment horizontal="center" vertical="center" wrapText="1"/>
    </xf>
    <xf numFmtId="10" fontId="8" fillId="0" borderId="1" xfId="1" applyNumberFormat="1" applyFont="1" applyBorder="1" applyAlignment="1">
      <alignment horizontal="center" vertical="center" wrapText="1"/>
    </xf>
    <xf numFmtId="0" fontId="8" fillId="4" borderId="1" xfId="0" applyFont="1" applyFill="1" applyBorder="1" applyAlignment="1">
      <alignment horizontal="center" vertical="center" wrapText="1"/>
    </xf>
    <xf numFmtId="49" fontId="9" fillId="0" borderId="3" xfId="0" applyNumberFormat="1" applyFont="1" applyBorder="1" applyAlignment="1">
      <alignment horizontal="left"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5" fillId="0" borderId="1" xfId="0" applyFont="1" applyBorder="1" applyAlignment="1">
      <alignment horizontal="center" wrapText="1"/>
    </xf>
    <xf numFmtId="0" fontId="7" fillId="6" borderId="1" xfId="0" applyFont="1" applyFill="1" applyBorder="1" applyAlignment="1">
      <alignment horizontal="center" vertical="center" wrapText="1"/>
    </xf>
    <xf numFmtId="0" fontId="0" fillId="0" borderId="0" xfId="0"/>
    <xf numFmtId="0" fontId="5" fillId="0" borderId="0" xfId="0" applyFont="1" applyAlignment="1">
      <alignment horizontal="left" vertical="center" wrapText="1"/>
    </xf>
    <xf numFmtId="0" fontId="7" fillId="0" borderId="14" xfId="0" applyFont="1" applyBorder="1" applyAlignment="1">
      <alignment horizontal="center" vertical="center" wrapText="1"/>
    </xf>
    <xf numFmtId="0" fontId="7" fillId="0" borderId="16" xfId="2" applyFont="1" applyBorder="1" applyAlignment="1">
      <alignment horizontal="center" vertical="center" wrapText="1"/>
    </xf>
    <xf numFmtId="169" fontId="7" fillId="0" borderId="2" xfId="5" applyNumberFormat="1" applyFont="1" applyBorder="1" applyAlignment="1">
      <alignment horizontal="center" vertical="center" wrapText="1"/>
    </xf>
    <xf numFmtId="169" fontId="7" fillId="0" borderId="3" xfId="5" applyNumberFormat="1" applyFont="1" applyBorder="1" applyAlignment="1">
      <alignment horizontal="center" vertical="center" wrapText="1"/>
    </xf>
    <xf numFmtId="169" fontId="7" fillId="15" borderId="2" xfId="5" applyNumberFormat="1" applyFont="1" applyFill="1" applyBorder="1" applyAlignment="1">
      <alignment horizontal="center"/>
    </xf>
    <xf numFmtId="171" fontId="19" fillId="16" borderId="1" xfId="0" applyNumberFormat="1" applyFont="1" applyFill="1" applyBorder="1" applyAlignment="1">
      <alignment horizontal="right" wrapText="1"/>
    </xf>
    <xf numFmtId="49" fontId="7" fillId="0" borderId="3" xfId="5" applyNumberFormat="1" applyFont="1" applyBorder="1" applyAlignment="1">
      <alignment horizontal="right" wrapText="1"/>
    </xf>
    <xf numFmtId="49" fontId="7" fillId="0" borderId="3" xfId="5" applyNumberFormat="1" applyFont="1" applyBorder="1" applyAlignment="1">
      <alignment horizontal="right"/>
    </xf>
    <xf numFmtId="169" fontId="5" fillId="0" borderId="2" xfId="0" applyNumberFormat="1" applyFont="1" applyBorder="1" applyAlignment="1">
      <alignment horizontal="right" wrapText="1"/>
    </xf>
    <xf numFmtId="49" fontId="7" fillId="0" borderId="1" xfId="5" applyNumberFormat="1" applyFont="1" applyBorder="1" applyAlignment="1">
      <alignment horizontal="right" wrapText="1"/>
    </xf>
    <xf numFmtId="49" fontId="7" fillId="0" borderId="1" xfId="5" applyNumberFormat="1" applyFont="1" applyBorder="1" applyAlignment="1">
      <alignment horizontal="right"/>
    </xf>
    <xf numFmtId="170" fontId="19" fillId="0" borderId="1" xfId="11" applyNumberFormat="1" applyFont="1" applyBorder="1" applyAlignment="1">
      <alignment horizontal="right" wrapText="1"/>
    </xf>
    <xf numFmtId="176" fontId="5" fillId="0" borderId="1" xfId="8" applyNumberFormat="1" applyFont="1" applyBorder="1"/>
    <xf numFmtId="49" fontId="7" fillId="0" borderId="3" xfId="5" applyNumberFormat="1" applyFont="1" applyBorder="1" applyAlignment="1">
      <alignment horizontal="right" vertical="center" wrapText="1"/>
    </xf>
    <xf numFmtId="177" fontId="7" fillId="0" borderId="3" xfId="5" applyNumberFormat="1" applyFont="1" applyBorder="1" applyAlignment="1">
      <alignment horizontal="right"/>
    </xf>
    <xf numFmtId="176" fontId="7" fillId="0" borderId="3" xfId="5" applyNumberFormat="1" applyFont="1" applyBorder="1" applyAlignment="1">
      <alignment vertical="center" wrapText="1"/>
    </xf>
    <xf numFmtId="176" fontId="7" fillId="0" borderId="3" xfId="5" applyNumberFormat="1" applyFont="1" applyBorder="1" applyAlignment="1">
      <alignment wrapText="1"/>
    </xf>
    <xf numFmtId="0" fontId="20" fillId="0" borderId="0" xfId="0" applyFont="1" applyAlignment="1">
      <alignment horizontal="center"/>
    </xf>
    <xf numFmtId="165" fontId="4" fillId="0" borderId="0" xfId="0" applyNumberFormat="1" applyFont="1" applyAlignment="1">
      <alignment wrapText="1"/>
    </xf>
    <xf numFmtId="180" fontId="4" fillId="0" borderId="0" xfId="0" applyNumberFormat="1" applyFont="1" applyAlignment="1">
      <alignment wrapText="1"/>
    </xf>
    <xf numFmtId="170" fontId="19" fillId="16" borderId="1" xfId="11" applyNumberFormat="1" applyFont="1" applyFill="1" applyBorder="1" applyAlignment="1">
      <alignment horizontal="right" vertical="center" wrapText="1"/>
    </xf>
    <xf numFmtId="49" fontId="7" fillId="0" borderId="1" xfId="5" applyNumberFormat="1" applyFont="1" applyBorder="1" applyAlignment="1">
      <alignment horizontal="right" vertical="center" wrapText="1"/>
    </xf>
    <xf numFmtId="0" fontId="0" fillId="0" borderId="0" xfId="0" applyAlignment="1">
      <alignment wrapText="1"/>
    </xf>
    <xf numFmtId="17" fontId="25" fillId="0" borderId="14" xfId="12" applyNumberFormat="1" applyFont="1" applyBorder="1" applyAlignment="1">
      <alignment horizontal="center" vertical="center"/>
    </xf>
    <xf numFmtId="9" fontId="7" fillId="0" borderId="2" xfId="0" applyNumberFormat="1" applyFont="1" applyBorder="1" applyAlignment="1">
      <alignment horizontal="center" vertical="center" wrapText="1"/>
    </xf>
    <xf numFmtId="9" fontId="7" fillId="0" borderId="4" xfId="0" applyNumberFormat="1" applyFont="1" applyBorder="1" applyAlignment="1">
      <alignment horizontal="center" vertical="center" wrapText="1"/>
    </xf>
    <xf numFmtId="0" fontId="0" fillId="0" borderId="0" xfId="0"/>
    <xf numFmtId="0" fontId="2" fillId="0" borderId="0" xfId="12"/>
    <xf numFmtId="17" fontId="25" fillId="0" borderId="1" xfId="12" applyNumberFormat="1" applyFont="1" applyBorder="1" applyAlignment="1">
      <alignment horizontal="center" vertical="center"/>
    </xf>
    <xf numFmtId="169" fontId="5" fillId="0" borderId="2" xfId="0" applyNumberFormat="1" applyFont="1" applyBorder="1" applyAlignment="1">
      <alignment horizontal="right" vertical="center" wrapText="1"/>
    </xf>
    <xf numFmtId="38" fontId="8" fillId="3" borderId="14" xfId="0" applyNumberFormat="1" applyFont="1" applyFill="1" applyBorder="1" applyAlignment="1">
      <alignment horizontal="center" vertical="center" wrapText="1"/>
    </xf>
    <xf numFmtId="169" fontId="2" fillId="0" borderId="0" xfId="0" applyNumberFormat="1" applyFont="1" applyAlignment="1">
      <alignment horizontal="right" wrapText="1"/>
    </xf>
    <xf numFmtId="0" fontId="2" fillId="0" borderId="0" xfId="0" applyFont="1" applyAlignment="1">
      <alignment horizontal="center" vertical="center" wrapText="1"/>
    </xf>
    <xf numFmtId="1" fontId="12" fillId="0" borderId="31" xfId="0" applyNumberFormat="1" applyFont="1" applyBorder="1" applyAlignment="1">
      <alignment horizontal="center" vertical="center" wrapText="1"/>
    </xf>
    <xf numFmtId="0" fontId="12" fillId="0" borderId="31" xfId="0" applyFont="1" applyBorder="1" applyAlignment="1">
      <alignment horizontal="center" vertical="center" wrapText="1"/>
    </xf>
    <xf numFmtId="9" fontId="20" fillId="17" borderId="4" xfId="1" applyFont="1" applyFill="1" applyBorder="1" applyAlignment="1">
      <alignment horizontal="center" vertical="center" wrapText="1"/>
    </xf>
    <xf numFmtId="1" fontId="12" fillId="17" borderId="1" xfId="0" applyNumberFormat="1" applyFont="1" applyFill="1" applyBorder="1" applyAlignment="1">
      <alignment vertical="center"/>
    </xf>
    <xf numFmtId="9" fontId="20" fillId="0" borderId="4" xfId="1" applyFont="1" applyBorder="1" applyAlignment="1">
      <alignment horizontal="center" vertical="center" wrapText="1"/>
    </xf>
    <xf numFmtId="1" fontId="12" fillId="0" borderId="1" xfId="0" applyNumberFormat="1" applyFont="1" applyBorder="1" applyAlignment="1">
      <alignment vertical="center"/>
    </xf>
    <xf numFmtId="9" fontId="20" fillId="0" borderId="4" xfId="1" applyFont="1" applyBorder="1" applyAlignment="1">
      <alignment horizontal="center"/>
    </xf>
    <xf numFmtId="174" fontId="11" fillId="0" borderId="1" xfId="0" applyNumberFormat="1" applyFont="1" applyBorder="1" applyAlignment="1">
      <alignment vertical="center"/>
    </xf>
    <xf numFmtId="9" fontId="20" fillId="0" borderId="7" xfId="1" applyFont="1" applyBorder="1" applyAlignment="1">
      <alignment horizontal="center"/>
    </xf>
    <xf numFmtId="9" fontId="20" fillId="0" borderId="41" xfId="1" applyFont="1" applyBorder="1" applyAlignment="1">
      <alignment horizontal="center"/>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7" fillId="0" borderId="4" xfId="2" applyFont="1" applyBorder="1" applyAlignment="1">
      <alignment horizontal="center" vertical="center" wrapText="1"/>
    </xf>
    <xf numFmtId="0" fontId="7" fillId="0" borderId="1" xfId="2" applyFont="1" applyBorder="1" applyAlignment="1">
      <alignment horizontal="center" vertical="center" wrapText="1"/>
    </xf>
    <xf numFmtId="0" fontId="8" fillId="0" borderId="1" xfId="2" applyFont="1" applyBorder="1" applyAlignment="1">
      <alignment horizontal="center" vertical="center"/>
    </xf>
    <xf numFmtId="0" fontId="5" fillId="0" borderId="1" xfId="0" applyFont="1" applyBorder="1" applyAlignment="1">
      <alignment horizontal="center" vertical="center" wrapText="1"/>
    </xf>
    <xf numFmtId="0" fontId="8" fillId="0" borderId="1" xfId="2" applyFont="1" applyBorder="1" applyAlignment="1">
      <alignment horizontal="center" vertical="center" wrapText="1"/>
    </xf>
    <xf numFmtId="0" fontId="2" fillId="0" borderId="1" xfId="0" applyFont="1" applyBorder="1" applyAlignment="1">
      <alignment horizontal="center" vertical="center" wrapText="1"/>
    </xf>
    <xf numFmtId="169" fontId="2" fillId="0" borderId="1" xfId="0" applyNumberFormat="1" applyFont="1" applyBorder="1" applyAlignment="1">
      <alignment horizontal="center" vertical="center" wrapText="1"/>
    </xf>
    <xf numFmtId="169" fontId="7" fillId="0" borderId="1" xfId="5" applyNumberFormat="1" applyFont="1" applyBorder="1" applyAlignment="1">
      <alignment horizontal="right" vertical="center" wrapText="1"/>
    </xf>
    <xf numFmtId="38" fontId="8" fillId="3" borderId="1" xfId="2" applyNumberFormat="1" applyFont="1" applyFill="1" applyBorder="1" applyAlignment="1">
      <alignment horizontal="center" vertical="center" wrapText="1"/>
    </xf>
    <xf numFmtId="0" fontId="0" fillId="0" borderId="1" xfId="0" applyBorder="1" applyAlignment="1">
      <alignment horizontal="center" vertical="center" wrapText="1"/>
    </xf>
    <xf numFmtId="169" fontId="7" fillId="0" borderId="1" xfId="5" applyNumberFormat="1" applyFont="1" applyBorder="1" applyAlignment="1">
      <alignment horizontal="center" vertical="center" wrapText="1"/>
    </xf>
    <xf numFmtId="169" fontId="7" fillId="0" borderId="2" xfId="5" applyNumberFormat="1" applyFont="1" applyBorder="1" applyAlignment="1">
      <alignment horizontal="right" wrapText="1"/>
    </xf>
    <xf numFmtId="169" fontId="7" fillId="0" borderId="0" xfId="5" applyNumberFormat="1" applyFont="1" applyAlignment="1">
      <alignment horizontal="center" vertical="center" wrapText="1"/>
    </xf>
    <xf numFmtId="0" fontId="7" fillId="0" borderId="0" xfId="2" applyFont="1" applyAlignment="1">
      <alignment horizontal="center" vertical="center" wrapText="1"/>
    </xf>
    <xf numFmtId="169" fontId="5" fillId="0" borderId="1" xfId="0" applyNumberFormat="1" applyFont="1" applyBorder="1" applyAlignment="1">
      <alignment horizontal="right" wrapText="1"/>
    </xf>
    <xf numFmtId="169" fontId="5" fillId="0" borderId="1" xfId="0" applyNumberFormat="1" applyFont="1" applyBorder="1" applyAlignment="1">
      <alignment horizontal="center" vertical="center" wrapText="1"/>
    </xf>
    <xf numFmtId="164" fontId="7" fillId="0" borderId="4" xfId="11" applyFont="1" applyBorder="1" applyAlignment="1">
      <alignment horizontal="right" wrapText="1"/>
    </xf>
    <xf numFmtId="169" fontId="7" fillId="0" borderId="1" xfId="2" applyNumberFormat="1" applyFont="1" applyBorder="1" applyAlignment="1">
      <alignment horizontal="center" vertical="center" wrapText="1"/>
    </xf>
    <xf numFmtId="0" fontId="8" fillId="14" borderId="8" xfId="2" applyFont="1" applyFill="1" applyBorder="1" applyAlignment="1">
      <alignment horizontal="center" vertical="center"/>
    </xf>
    <xf numFmtId="0" fontId="8" fillId="14" borderId="9" xfId="2" applyFont="1" applyFill="1" applyBorder="1" applyAlignment="1">
      <alignment horizontal="center" vertical="center"/>
    </xf>
    <xf numFmtId="0" fontId="8" fillId="14" borderId="10" xfId="2" applyFont="1" applyFill="1" applyBorder="1" applyAlignment="1">
      <alignment horizontal="center" vertical="center"/>
    </xf>
    <xf numFmtId="170" fontId="19" fillId="0" borderId="1" xfId="11" applyNumberFormat="1" applyFont="1" applyFill="1" applyBorder="1" applyAlignment="1">
      <alignment horizontal="right" vertical="center" wrapText="1"/>
    </xf>
    <xf numFmtId="49" fontId="7" fillId="0" borderId="1" xfId="5" applyNumberFormat="1" applyFont="1" applyFill="1" applyBorder="1" applyAlignment="1">
      <alignment horizontal="right" vertical="center" wrapText="1"/>
    </xf>
    <xf numFmtId="0" fontId="8" fillId="0" borderId="1" xfId="0" applyFont="1" applyBorder="1" applyAlignment="1">
      <alignment horizontal="center" vertical="center" wrapText="1"/>
    </xf>
    <xf numFmtId="10" fontId="8" fillId="0" borderId="1"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0" borderId="1" xfId="0" applyFont="1" applyBorder="1" applyAlignment="1">
      <alignment horizontal="left" vertical="center" wrapText="1"/>
    </xf>
    <xf numFmtId="2" fontId="6" fillId="0" borderId="1" xfId="1" applyNumberFormat="1" applyFont="1" applyBorder="1" applyAlignment="1">
      <alignment horizontal="center" vertical="center"/>
    </xf>
    <xf numFmtId="15"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9" fontId="7" fillId="0" borderId="1" xfId="1" applyNumberFormat="1" applyFont="1" applyBorder="1" applyAlignment="1">
      <alignment horizontal="center" vertical="center" wrapText="1"/>
    </xf>
    <xf numFmtId="9" fontId="7" fillId="0" borderId="1" xfId="1" applyNumberFormat="1" applyFont="1" applyBorder="1" applyAlignment="1">
      <alignment horizontal="center" vertical="center"/>
    </xf>
    <xf numFmtId="14" fontId="35" fillId="0" borderId="1" xfId="12" applyNumberFormat="1" applyFont="1" applyBorder="1" applyAlignment="1">
      <alignment horizontal="center" vertical="center"/>
    </xf>
    <xf numFmtId="0" fontId="43" fillId="0" borderId="8" xfId="12" applyFont="1" applyBorder="1" applyAlignment="1">
      <alignment vertical="center"/>
    </xf>
    <xf numFmtId="0" fontId="43" fillId="0" borderId="9" xfId="12" applyFont="1" applyBorder="1" applyAlignment="1">
      <alignment vertical="center"/>
    </xf>
    <xf numFmtId="0" fontId="43" fillId="0" borderId="10" xfId="12" applyFont="1" applyBorder="1" applyAlignment="1">
      <alignment vertical="center"/>
    </xf>
    <xf numFmtId="0" fontId="13" fillId="12" borderId="16" xfId="0" applyFont="1" applyFill="1" applyBorder="1" applyAlignment="1">
      <alignment horizontal="center" vertical="center" textRotation="90" wrapText="1"/>
    </xf>
    <xf numFmtId="0" fontId="25" fillId="0" borderId="1" xfId="12" applyFont="1" applyBorder="1" applyAlignment="1">
      <alignment horizontal="center" vertical="center"/>
    </xf>
    <xf numFmtId="0" fontId="25" fillId="0" borderId="14" xfId="12" applyFont="1" applyBorder="1" applyAlignment="1">
      <alignment horizontal="center" vertical="center"/>
    </xf>
    <xf numFmtId="0" fontId="12" fillId="0" borderId="32" xfId="0" applyFont="1" applyBorder="1" applyAlignment="1">
      <alignment horizontal="center" vertical="center"/>
    </xf>
    <xf numFmtId="0" fontId="25" fillId="0" borderId="1" xfId="12" applyFont="1" applyBorder="1" applyAlignment="1">
      <alignment horizontal="center" vertical="center"/>
    </xf>
    <xf numFmtId="0" fontId="3" fillId="20" borderId="0" xfId="12" applyFont="1" applyFill="1" applyAlignment="1">
      <alignment horizontal="center" vertical="center" wrapText="1"/>
    </xf>
    <xf numFmtId="0" fontId="25" fillId="0" borderId="4" xfId="12" applyFont="1" applyBorder="1" applyAlignment="1">
      <alignment horizontal="center" vertical="center"/>
    </xf>
    <xf numFmtId="17" fontId="25" fillId="0" borderId="4" xfId="12" applyNumberFormat="1" applyFont="1" applyBorder="1" applyAlignment="1">
      <alignment horizontal="center" vertical="center"/>
    </xf>
    <xf numFmtId="0" fontId="45" fillId="0" borderId="1" xfId="15" applyFont="1" applyBorder="1" applyAlignment="1">
      <alignment horizontal="center" vertical="center" wrapText="1"/>
    </xf>
    <xf numFmtId="0" fontId="47" fillId="0" borderId="1" xfId="15" applyFont="1" applyBorder="1" applyAlignment="1">
      <alignment horizontal="center" vertical="center"/>
    </xf>
    <xf numFmtId="0" fontId="47" fillId="0" borderId="30" xfId="15" applyFont="1" applyBorder="1" applyAlignment="1">
      <alignment horizontal="center" vertical="center"/>
    </xf>
    <xf numFmtId="17" fontId="45" fillId="0" borderId="1" xfId="15" applyNumberFormat="1" applyFont="1" applyBorder="1" applyAlignment="1">
      <alignment horizontal="center"/>
    </xf>
    <xf numFmtId="0" fontId="47" fillId="0" borderId="1" xfId="15" applyFont="1" applyBorder="1" applyAlignment="1">
      <alignment horizontal="center"/>
    </xf>
    <xf numFmtId="0" fontId="47" fillId="0" borderId="30" xfId="15" applyFont="1" applyBorder="1" applyAlignment="1">
      <alignment horizontal="center"/>
    </xf>
    <xf numFmtId="0" fontId="48" fillId="0" borderId="25" xfId="15" applyFont="1" applyBorder="1"/>
    <xf numFmtId="0" fontId="48" fillId="0" borderId="0" xfId="15" applyFont="1" applyAlignment="1">
      <alignment vertical="center"/>
    </xf>
    <xf numFmtId="9" fontId="49" fillId="17" borderId="1" xfId="16" applyFont="1" applyFill="1" applyBorder="1" applyAlignment="1">
      <alignment horizontal="center" vertical="center" wrapText="1"/>
    </xf>
    <xf numFmtId="1" fontId="12" fillId="17" borderId="21" xfId="0" applyNumberFormat="1" applyFont="1" applyFill="1" applyBorder="1" applyAlignment="1">
      <alignment vertical="center"/>
    </xf>
    <xf numFmtId="9" fontId="49" fillId="0" borderId="1" xfId="16" applyFont="1" applyBorder="1" applyAlignment="1">
      <alignment horizontal="center" vertical="center" wrapText="1"/>
    </xf>
    <xf numFmtId="9" fontId="49" fillId="0" borderId="1" xfId="16" applyFont="1" applyBorder="1" applyAlignment="1">
      <alignment horizontal="center"/>
    </xf>
    <xf numFmtId="1" fontId="12" fillId="17" borderId="15" xfId="0" applyNumberFormat="1" applyFont="1" applyFill="1" applyBorder="1" applyAlignment="1">
      <alignment vertical="center"/>
    </xf>
    <xf numFmtId="9" fontId="49" fillId="0" borderId="31" xfId="16" applyFont="1" applyBorder="1" applyAlignment="1">
      <alignment horizontal="center"/>
    </xf>
    <xf numFmtId="0" fontId="13" fillId="12" borderId="16" xfId="0" applyFont="1" applyFill="1" applyBorder="1" applyAlignment="1">
      <alignment horizontal="center" vertical="center" textRotation="90" wrapText="1"/>
    </xf>
    <xf numFmtId="14" fontId="37" fillId="18" borderId="14" xfId="7" applyNumberFormat="1" applyFont="1" applyFill="1" applyBorder="1" applyAlignment="1">
      <alignment horizontal="center" vertical="center"/>
    </xf>
    <xf numFmtId="0" fontId="5" fillId="0" borderId="27" xfId="0" applyFont="1" applyBorder="1"/>
    <xf numFmtId="0" fontId="0" fillId="0" borderId="0" xfId="12" applyFont="1"/>
    <xf numFmtId="0" fontId="13" fillId="12" borderId="16" xfId="0" applyFont="1" applyFill="1" applyBorder="1" applyAlignment="1">
      <alignment horizontal="center" vertical="center" textRotation="90" wrapText="1"/>
    </xf>
    <xf numFmtId="38" fontId="7" fillId="6" borderId="1" xfId="0" applyNumberFormat="1" applyFont="1" applyFill="1" applyBorder="1" applyAlignment="1">
      <alignment horizontal="center" vertical="center" wrapText="1"/>
    </xf>
    <xf numFmtId="0" fontId="20" fillId="0" borderId="0" xfId="0" applyFont="1" applyAlignment="1">
      <alignment horizontal="left" vertical="top"/>
    </xf>
    <xf numFmtId="0" fontId="12" fillId="0" borderId="0" xfId="0" applyFont="1" applyAlignment="1">
      <alignment horizontal="center" vertical="center"/>
    </xf>
    <xf numFmtId="0" fontId="45" fillId="0" borderId="0" xfId="15" applyFont="1" applyAlignment="1">
      <alignment horizontal="center" vertical="center"/>
    </xf>
    <xf numFmtId="0" fontId="47" fillId="0" borderId="0" xfId="15" applyFont="1" applyAlignment="1">
      <alignment horizontal="center" vertical="center"/>
    </xf>
    <xf numFmtId="0" fontId="47" fillId="0" borderId="0" xfId="15" applyFont="1" applyAlignment="1">
      <alignment horizontal="center"/>
    </xf>
    <xf numFmtId="0" fontId="48" fillId="0" borderId="0" xfId="15" applyFont="1" applyAlignment="1">
      <alignment horizontal="center" vertical="center"/>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38" fontId="11" fillId="0" borderId="2" xfId="0" applyNumberFormat="1" applyFont="1" applyBorder="1" applyAlignment="1">
      <alignment horizontal="left" vertical="center" wrapText="1"/>
    </xf>
    <xf numFmtId="38" fontId="11" fillId="0" borderId="3" xfId="0" applyNumberFormat="1" applyFont="1" applyBorder="1" applyAlignment="1">
      <alignment horizontal="left" vertical="center" wrapText="1"/>
    </xf>
    <xf numFmtId="38" fontId="11" fillId="0" borderId="4" xfId="0" applyNumberFormat="1" applyFont="1" applyBorder="1" applyAlignment="1">
      <alignment horizontal="left" vertical="center" wrapText="1"/>
    </xf>
    <xf numFmtId="14" fontId="7" fillId="0" borderId="2" xfId="0" applyNumberFormat="1" applyFont="1" applyBorder="1" applyAlignment="1">
      <alignment horizontal="center" vertical="center" wrapText="1"/>
    </xf>
    <xf numFmtId="14" fontId="7" fillId="0" borderId="4" xfId="0" applyNumberFormat="1"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38" fontId="11" fillId="0" borderId="2" xfId="0" applyNumberFormat="1" applyFont="1" applyBorder="1" applyAlignment="1">
      <alignment vertical="center" wrapText="1"/>
    </xf>
    <xf numFmtId="38" fontId="11" fillId="0" borderId="3" xfId="0" applyNumberFormat="1" applyFont="1" applyBorder="1" applyAlignment="1">
      <alignment vertical="center" wrapText="1"/>
    </xf>
    <xf numFmtId="38" fontId="11" fillId="0" borderId="4" xfId="0" applyNumberFormat="1" applyFont="1" applyBorder="1" applyAlignment="1">
      <alignment vertical="center" wrapText="1"/>
    </xf>
    <xf numFmtId="0" fontId="7" fillId="0" borderId="2" xfId="2" applyFont="1" applyBorder="1" applyAlignment="1">
      <alignment horizontal="left" vertical="center" wrapText="1"/>
    </xf>
    <xf numFmtId="0" fontId="7" fillId="0" borderId="3" xfId="2" applyFont="1" applyBorder="1" applyAlignment="1">
      <alignment horizontal="left" vertical="center" wrapText="1"/>
    </xf>
    <xf numFmtId="0" fontId="7" fillId="0" borderId="4" xfId="2" applyFont="1" applyBorder="1" applyAlignment="1">
      <alignment horizontal="left" vertical="center" wrapText="1"/>
    </xf>
    <xf numFmtId="0" fontId="7" fillId="0" borderId="2" xfId="2" applyFont="1" applyBorder="1" applyAlignment="1">
      <alignment horizontal="center" vertical="center"/>
    </xf>
    <xf numFmtId="0" fontId="7" fillId="0" borderId="4" xfId="2" applyFont="1" applyBorder="1" applyAlignment="1">
      <alignment horizontal="center" vertical="center"/>
    </xf>
    <xf numFmtId="0" fontId="7" fillId="0" borderId="3" xfId="2" applyFont="1" applyBorder="1" applyAlignment="1">
      <alignment horizontal="center" vertical="center"/>
    </xf>
    <xf numFmtId="0" fontId="7" fillId="0" borderId="1" xfId="2"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7" fillId="0" borderId="4" xfId="2" applyFont="1" applyBorder="1" applyAlignment="1">
      <alignment horizontal="center" vertical="center" wrapText="1"/>
    </xf>
    <xf numFmtId="10" fontId="8" fillId="0" borderId="1" xfId="1" applyNumberFormat="1" applyFont="1" applyBorder="1" applyAlignment="1">
      <alignment horizontal="center" vertical="center" wrapText="1"/>
    </xf>
    <xf numFmtId="0" fontId="6" fillId="10" borderId="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8"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0" fontId="8" fillId="0" borderId="1" xfId="2" applyFont="1" applyBorder="1" applyAlignment="1">
      <alignment horizontal="center" vertical="center"/>
    </xf>
    <xf numFmtId="15" fontId="7" fillId="0" borderId="2" xfId="0" applyNumberFormat="1" applyFont="1" applyBorder="1" applyAlignment="1">
      <alignment horizontal="center" vertical="center" wrapText="1"/>
    </xf>
    <xf numFmtId="15" fontId="7" fillId="0" borderId="4"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2" fontId="5" fillId="0" borderId="2" xfId="1" applyNumberFormat="1" applyFont="1" applyBorder="1" applyAlignment="1">
      <alignment horizontal="center" vertical="center" wrapText="1"/>
    </xf>
    <xf numFmtId="2" fontId="5" fillId="0" borderId="4" xfId="1" applyNumberFormat="1" applyFont="1" applyBorder="1" applyAlignment="1">
      <alignment horizontal="center" vertical="center" wrapText="1"/>
    </xf>
    <xf numFmtId="0" fontId="7" fillId="6" borderId="1" xfId="0" applyFont="1" applyFill="1" applyBorder="1" applyAlignment="1">
      <alignment horizontal="center" vertical="center" wrapText="1"/>
    </xf>
    <xf numFmtId="38" fontId="7" fillId="6" borderId="1" xfId="0" applyNumberFormat="1" applyFont="1" applyFill="1" applyBorder="1" applyAlignment="1">
      <alignment horizontal="left" vertical="center" wrapText="1"/>
    </xf>
    <xf numFmtId="38" fontId="7" fillId="6" borderId="1"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6" fillId="10" borderId="2" xfId="0" applyFont="1" applyFill="1" applyBorder="1" applyAlignment="1">
      <alignment horizontal="left" vertical="center" wrapText="1"/>
    </xf>
    <xf numFmtId="0" fontId="6" fillId="10" borderId="3" xfId="0" applyFont="1" applyFill="1" applyBorder="1" applyAlignment="1">
      <alignment horizontal="left" vertical="center" wrapText="1"/>
    </xf>
    <xf numFmtId="0" fontId="6" fillId="10" borderId="4" xfId="0" applyFont="1" applyFill="1" applyBorder="1" applyAlignment="1">
      <alignment horizontal="left"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0" xfId="0" applyFont="1" applyAlignment="1">
      <alignment horizontal="center" vertical="center" wrapText="1"/>
    </xf>
    <xf numFmtId="0" fontId="8" fillId="0" borderId="1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8" fillId="8" borderId="2" xfId="0" applyFont="1" applyFill="1" applyBorder="1" applyAlignment="1">
      <alignment horizontal="left" vertical="center" wrapText="1"/>
    </xf>
    <xf numFmtId="0" fontId="8" fillId="8" borderId="3" xfId="0" applyFont="1" applyFill="1" applyBorder="1" applyAlignment="1">
      <alignment horizontal="left" vertical="center" wrapText="1"/>
    </xf>
    <xf numFmtId="0" fontId="8" fillId="8" borderId="4" xfId="0" applyFont="1" applyFill="1" applyBorder="1" applyAlignment="1">
      <alignment horizontal="left" vertical="center" wrapText="1"/>
    </xf>
    <xf numFmtId="10" fontId="7" fillId="0" borderId="2" xfId="1" applyNumberFormat="1" applyFont="1" applyBorder="1" applyAlignment="1">
      <alignment horizontal="center" vertical="center" wrapText="1"/>
    </xf>
    <xf numFmtId="10" fontId="7" fillId="0" borderId="3" xfId="1" applyNumberFormat="1" applyFont="1" applyBorder="1" applyAlignment="1">
      <alignment horizontal="center" vertical="center" wrapText="1"/>
    </xf>
    <xf numFmtId="10" fontId="7" fillId="0" borderId="4" xfId="1" applyNumberFormat="1" applyFont="1" applyBorder="1" applyAlignment="1">
      <alignment horizontal="center" vertical="center" wrapText="1"/>
    </xf>
    <xf numFmtId="15" fontId="7" fillId="0" borderId="1" xfId="0"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7" xfId="2" applyFont="1" applyBorder="1" applyAlignment="1">
      <alignment horizontal="center" vertical="center" wrapText="1"/>
    </xf>
    <xf numFmtId="0" fontId="8" fillId="0" borderId="8" xfId="2" applyFont="1" applyBorder="1" applyAlignment="1">
      <alignment horizontal="center" vertical="center" wrapText="1"/>
    </xf>
    <xf numFmtId="0" fontId="8" fillId="0" borderId="9" xfId="2" applyFont="1" applyBorder="1" applyAlignment="1">
      <alignment horizontal="center" vertical="center" wrapText="1"/>
    </xf>
    <xf numFmtId="0" fontId="8" fillId="0" borderId="10" xfId="2" applyFont="1" applyBorder="1" applyAlignment="1">
      <alignment horizontal="center" vertical="center" wrapText="1"/>
    </xf>
    <xf numFmtId="9" fontId="7" fillId="0" borderId="2" xfId="0" applyNumberFormat="1" applyFont="1" applyBorder="1" applyAlignment="1">
      <alignment horizontal="center" vertical="center" wrapText="1"/>
    </xf>
    <xf numFmtId="9" fontId="7" fillId="0" borderId="4" xfId="0" applyNumberFormat="1" applyFont="1" applyBorder="1" applyAlignment="1">
      <alignment horizontal="center" vertical="center" wrapText="1"/>
    </xf>
    <xf numFmtId="38" fontId="7" fillId="0" borderId="2" xfId="0" applyNumberFormat="1" applyFont="1" applyBorder="1" applyAlignment="1">
      <alignment horizontal="left" vertical="center" wrapText="1"/>
    </xf>
    <xf numFmtId="38" fontId="7" fillId="0" borderId="3" xfId="0" applyNumberFormat="1" applyFont="1" applyBorder="1" applyAlignment="1">
      <alignment horizontal="left" vertical="center" wrapText="1"/>
    </xf>
    <xf numFmtId="38" fontId="7" fillId="0" borderId="4" xfId="0" applyNumberFormat="1" applyFont="1" applyBorder="1" applyAlignment="1">
      <alignment horizontal="left" vertical="center" wrapText="1"/>
    </xf>
    <xf numFmtId="38" fontId="7" fillId="0" borderId="2" xfId="0" applyNumberFormat="1" applyFont="1" applyBorder="1" applyAlignment="1">
      <alignment horizontal="center" vertical="center" wrapText="1"/>
    </xf>
    <xf numFmtId="38" fontId="7" fillId="0" borderId="3" xfId="0" applyNumberFormat="1" applyFont="1" applyBorder="1" applyAlignment="1">
      <alignment horizontal="center" vertical="center" wrapText="1"/>
    </xf>
    <xf numFmtId="38" fontId="7" fillId="0" borderId="4" xfId="0" applyNumberFormat="1" applyFont="1" applyBorder="1" applyAlignment="1">
      <alignment horizontal="center" vertical="center" wrapText="1"/>
    </xf>
    <xf numFmtId="38" fontId="7" fillId="0" borderId="2" xfId="0" applyNumberFormat="1" applyFont="1" applyBorder="1" applyAlignment="1">
      <alignment vertical="center" wrapText="1"/>
    </xf>
    <xf numFmtId="38" fontId="7" fillId="0" borderId="3" xfId="0" applyNumberFormat="1" applyFont="1" applyBorder="1" applyAlignment="1">
      <alignment vertical="center" wrapText="1"/>
    </xf>
    <xf numFmtId="38" fontId="7" fillId="0" borderId="4" xfId="0" applyNumberFormat="1" applyFont="1" applyBorder="1" applyAlignment="1">
      <alignment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15" xfId="0" applyFont="1" applyBorder="1" applyAlignment="1">
      <alignment horizontal="center" vertical="center" wrapText="1"/>
    </xf>
    <xf numFmtId="38" fontId="5" fillId="6" borderId="1" xfId="0" applyNumberFormat="1" applyFont="1" applyFill="1" applyBorder="1" applyAlignment="1">
      <alignment vertical="center" wrapText="1"/>
    </xf>
    <xf numFmtId="0" fontId="6" fillId="0" borderId="1" xfId="0" applyFont="1" applyBorder="1" applyAlignment="1">
      <alignment horizontal="center" vertical="center" wrapText="1"/>
    </xf>
    <xf numFmtId="38" fontId="7" fillId="6" borderId="2" xfId="0" applyNumberFormat="1" applyFont="1" applyFill="1" applyBorder="1" applyAlignment="1">
      <alignment horizontal="center" vertical="center" wrapText="1"/>
    </xf>
    <xf numFmtId="38" fontId="7" fillId="6" borderId="3" xfId="0" applyNumberFormat="1" applyFont="1" applyFill="1" applyBorder="1" applyAlignment="1">
      <alignment horizontal="center" vertical="center" wrapText="1"/>
    </xf>
    <xf numFmtId="38" fontId="7" fillId="6" borderId="4" xfId="0" applyNumberFormat="1" applyFont="1" applyFill="1" applyBorder="1" applyAlignment="1">
      <alignment horizontal="center" vertical="center" wrapText="1"/>
    </xf>
    <xf numFmtId="9" fontId="7" fillId="0" borderId="5" xfId="0" applyNumberFormat="1" applyFont="1" applyBorder="1" applyAlignment="1">
      <alignment horizontal="center" vertical="center" wrapText="1"/>
    </xf>
    <xf numFmtId="9" fontId="7" fillId="0" borderId="7" xfId="0" applyNumberFormat="1" applyFont="1" applyBorder="1" applyAlignment="1">
      <alignment horizontal="center" vertical="center" wrapText="1"/>
    </xf>
    <xf numFmtId="9" fontId="7" fillId="0" borderId="8" xfId="0" applyNumberFormat="1" applyFont="1" applyBorder="1" applyAlignment="1">
      <alignment horizontal="center" vertical="center" wrapText="1"/>
    </xf>
    <xf numFmtId="9" fontId="7" fillId="0" borderId="10" xfId="0" applyNumberFormat="1" applyFont="1" applyBorder="1" applyAlignment="1">
      <alignment horizontal="center" vertical="center" wrapText="1"/>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8" fillId="8" borderId="8" xfId="2" applyFont="1" applyFill="1" applyBorder="1" applyAlignment="1">
      <alignment horizontal="left" vertical="center"/>
    </xf>
    <xf numFmtId="0" fontId="8" fillId="8" borderId="9" xfId="2" applyFont="1" applyFill="1" applyBorder="1" applyAlignment="1">
      <alignment horizontal="left" vertical="center"/>
    </xf>
    <xf numFmtId="0" fontId="8" fillId="8" borderId="10" xfId="2" applyFont="1" applyFill="1" applyBorder="1" applyAlignment="1">
      <alignment horizontal="left" vertical="center"/>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8" fillId="0" borderId="2" xfId="2" applyFont="1" applyBorder="1" applyAlignment="1">
      <alignment horizontal="center" vertical="center"/>
    </xf>
    <xf numFmtId="0" fontId="8" fillId="0" borderId="3" xfId="2" applyFont="1" applyBorder="1" applyAlignment="1">
      <alignment horizontal="center" vertical="center"/>
    </xf>
    <xf numFmtId="0" fontId="8" fillId="0" borderId="4" xfId="2" applyFont="1" applyBorder="1" applyAlignment="1">
      <alignment horizontal="center" vertical="center"/>
    </xf>
    <xf numFmtId="38" fontId="5" fillId="6" borderId="2" xfId="0" applyNumberFormat="1" applyFont="1" applyFill="1" applyBorder="1" applyAlignment="1">
      <alignment horizontal="center" vertical="center" wrapText="1"/>
    </xf>
    <xf numFmtId="38" fontId="5" fillId="6" borderId="3" xfId="0" applyNumberFormat="1" applyFont="1" applyFill="1" applyBorder="1" applyAlignment="1">
      <alignment horizontal="center" vertical="center" wrapText="1"/>
    </xf>
    <xf numFmtId="38" fontId="5" fillId="6" borderId="4"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38" fontId="5" fillId="6" borderId="1" xfId="0" applyNumberFormat="1" applyFont="1" applyFill="1" applyBorder="1" applyAlignment="1">
      <alignment horizontal="justify" vertical="center" wrapText="1"/>
    </xf>
    <xf numFmtId="38" fontId="8" fillId="3" borderId="5" xfId="0" applyNumberFormat="1" applyFont="1" applyFill="1" applyBorder="1" applyAlignment="1">
      <alignment horizontal="center" vertical="center" wrapText="1"/>
    </xf>
    <xf numFmtId="38" fontId="8" fillId="3" borderId="6" xfId="0" applyNumberFormat="1" applyFont="1" applyFill="1" applyBorder="1" applyAlignment="1">
      <alignment horizontal="center" vertical="center" wrapText="1"/>
    </xf>
    <xf numFmtId="38" fontId="8" fillId="3" borderId="7" xfId="0" applyNumberFormat="1" applyFont="1" applyFill="1" applyBorder="1" applyAlignment="1">
      <alignment horizontal="center" vertical="center" wrapText="1"/>
    </xf>
    <xf numFmtId="0" fontId="42" fillId="0" borderId="1" xfId="0" applyFont="1" applyBorder="1" applyAlignment="1">
      <alignment horizontal="center" vertical="center" wrapText="1"/>
    </xf>
    <xf numFmtId="38" fontId="7" fillId="0" borderId="1" xfId="0" applyNumberFormat="1" applyFont="1" applyBorder="1" applyAlignment="1">
      <alignment horizontal="left" vertical="center" wrapText="1"/>
    </xf>
    <xf numFmtId="9" fontId="7" fillId="0" borderId="1" xfId="0" applyNumberFormat="1" applyFont="1" applyBorder="1" applyAlignment="1">
      <alignment horizontal="center" vertical="center" wrapText="1"/>
    </xf>
    <xf numFmtId="38" fontId="8" fillId="3" borderId="2" xfId="0" applyNumberFormat="1" applyFont="1" applyFill="1" applyBorder="1" applyAlignment="1">
      <alignment horizontal="center" vertical="center" wrapText="1"/>
    </xf>
    <xf numFmtId="38" fontId="8" fillId="3" borderId="4" xfId="0" applyNumberFormat="1"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3" xfId="0" applyFont="1" applyFill="1" applyBorder="1" applyAlignment="1">
      <alignment horizontal="center" vertical="center" wrapText="1"/>
    </xf>
    <xf numFmtId="14" fontId="7" fillId="0" borderId="11" xfId="0" applyNumberFormat="1" applyFont="1" applyBorder="1" applyAlignment="1">
      <alignment horizontal="center" vertical="center" wrapText="1"/>
    </xf>
    <xf numFmtId="14" fontId="7" fillId="0" borderId="13" xfId="0" applyNumberFormat="1" applyFont="1" applyBorder="1" applyAlignment="1">
      <alignment horizontal="center" vertical="center" wrapText="1"/>
    </xf>
    <xf numFmtId="0" fontId="7" fillId="0" borderId="6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14" xfId="0" applyFont="1" applyBorder="1" applyAlignment="1">
      <alignment horizontal="center" vertical="center"/>
    </xf>
    <xf numFmtId="0" fontId="7" fillId="0" borderId="60" xfId="0" applyFont="1" applyBorder="1" applyAlignment="1">
      <alignment horizontal="center" vertical="center"/>
    </xf>
    <xf numFmtId="0" fontId="7" fillId="0" borderId="15" xfId="0" applyFont="1" applyBorder="1" applyAlignment="1">
      <alignment horizontal="center" vertical="center"/>
    </xf>
    <xf numFmtId="38" fontId="8" fillId="0" borderId="2" xfId="0" applyNumberFormat="1" applyFont="1" applyBorder="1" applyAlignment="1">
      <alignment horizontal="left" vertical="center" wrapText="1"/>
    </xf>
    <xf numFmtId="38" fontId="8" fillId="0" borderId="3" xfId="0" applyNumberFormat="1" applyFont="1" applyBorder="1" applyAlignment="1">
      <alignment horizontal="left" vertical="center" wrapText="1"/>
    </xf>
    <xf numFmtId="38" fontId="8" fillId="0" borderId="4" xfId="0" applyNumberFormat="1" applyFont="1" applyBorder="1" applyAlignment="1">
      <alignment horizontal="left" vertical="center" wrapText="1"/>
    </xf>
    <xf numFmtId="0" fontId="8" fillId="2" borderId="1" xfId="0" applyFont="1" applyFill="1" applyBorder="1" applyAlignment="1">
      <alignment horizontal="left" vertical="center" wrapText="1"/>
    </xf>
    <xf numFmtId="38" fontId="8" fillId="3" borderId="3" xfId="0" applyNumberFormat="1" applyFont="1" applyFill="1" applyBorder="1" applyAlignment="1">
      <alignment horizontal="center" vertical="center" wrapText="1"/>
    </xf>
    <xf numFmtId="38" fontId="8" fillId="3" borderId="8" xfId="0" applyNumberFormat="1" applyFont="1" applyFill="1" applyBorder="1" applyAlignment="1">
      <alignment horizontal="center" vertical="center" wrapText="1"/>
    </xf>
    <xf numFmtId="38" fontId="8" fillId="3" borderId="9" xfId="0" applyNumberFormat="1" applyFont="1" applyFill="1" applyBorder="1" applyAlignment="1">
      <alignment horizontal="center" vertical="center" wrapText="1"/>
    </xf>
    <xf numFmtId="38" fontId="8" fillId="3" borderId="10" xfId="0" applyNumberFormat="1" applyFont="1" applyFill="1" applyBorder="1" applyAlignment="1">
      <alignment horizontal="center" vertical="center" wrapText="1"/>
    </xf>
    <xf numFmtId="38" fontId="8" fillId="3" borderId="5" xfId="0" applyNumberFormat="1" applyFont="1" applyFill="1" applyBorder="1" applyAlignment="1">
      <alignment horizontal="center" vertical="center"/>
    </xf>
    <xf numFmtId="38" fontId="8" fillId="3" borderId="6" xfId="0" applyNumberFormat="1" applyFont="1" applyFill="1" applyBorder="1" applyAlignment="1">
      <alignment horizontal="center" vertical="center"/>
    </xf>
    <xf numFmtId="38" fontId="8" fillId="3" borderId="7" xfId="0" applyNumberFormat="1" applyFont="1" applyFill="1" applyBorder="1" applyAlignment="1">
      <alignment horizontal="center" vertical="center"/>
    </xf>
    <xf numFmtId="38" fontId="8" fillId="3" borderId="8" xfId="0" applyNumberFormat="1" applyFont="1" applyFill="1" applyBorder="1" applyAlignment="1">
      <alignment horizontal="center" vertical="center"/>
    </xf>
    <xf numFmtId="38" fontId="8" fillId="3" borderId="9" xfId="0" applyNumberFormat="1" applyFont="1" applyFill="1" applyBorder="1" applyAlignment="1">
      <alignment horizontal="center" vertical="center"/>
    </xf>
    <xf numFmtId="38" fontId="8" fillId="3" borderId="10" xfId="0" applyNumberFormat="1" applyFont="1" applyFill="1" applyBorder="1" applyAlignment="1">
      <alignment horizontal="center" vertical="center"/>
    </xf>
    <xf numFmtId="38" fontId="8" fillId="3" borderId="1" xfId="0" applyNumberFormat="1"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41" fillId="0" borderId="5"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10" xfId="0" applyFont="1" applyBorder="1" applyAlignment="1">
      <alignment horizontal="center" vertical="center" wrapText="1"/>
    </xf>
    <xf numFmtId="0" fontId="7" fillId="4" borderId="16"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17"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center" vertical="center" wrapText="1"/>
    </xf>
    <xf numFmtId="14" fontId="5" fillId="18" borderId="1" xfId="0" applyNumberFormat="1" applyFont="1" applyFill="1" applyBorder="1" applyAlignment="1">
      <alignment horizontal="center" vertical="center" wrapText="1"/>
    </xf>
    <xf numFmtId="0" fontId="7" fillId="0" borderId="1" xfId="0" applyFont="1" applyBorder="1" applyAlignment="1">
      <alignment horizontal="center" wrapText="1"/>
    </xf>
    <xf numFmtId="0" fontId="8"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166" fontId="5"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0" xfId="0" applyFont="1" applyBorder="1" applyAlignment="1">
      <alignment horizontal="center" vertical="center" wrapText="1"/>
    </xf>
    <xf numFmtId="38" fontId="7" fillId="0" borderId="5" xfId="0" applyNumberFormat="1" applyFont="1" applyBorder="1" applyAlignment="1">
      <alignment horizontal="center" vertical="center" wrapText="1"/>
    </xf>
    <xf numFmtId="38" fontId="7" fillId="0" borderId="6" xfId="0" applyNumberFormat="1" applyFont="1" applyBorder="1" applyAlignment="1">
      <alignment horizontal="center" vertical="center" wrapText="1"/>
    </xf>
    <xf numFmtId="38" fontId="7" fillId="0" borderId="7" xfId="0" applyNumberFormat="1" applyFont="1" applyBorder="1" applyAlignment="1">
      <alignment horizontal="center" vertical="center" wrapText="1"/>
    </xf>
    <xf numFmtId="38" fontId="7" fillId="0" borderId="16" xfId="0" applyNumberFormat="1" applyFont="1" applyBorder="1" applyAlignment="1">
      <alignment horizontal="center" vertical="center" wrapText="1"/>
    </xf>
    <xf numFmtId="38" fontId="7" fillId="0" borderId="0" xfId="0" applyNumberFormat="1" applyFont="1" applyBorder="1" applyAlignment="1">
      <alignment horizontal="center" vertical="center" wrapText="1"/>
    </xf>
    <xf numFmtId="38" fontId="7" fillId="0" borderId="17" xfId="0" applyNumberFormat="1" applyFont="1" applyBorder="1" applyAlignment="1">
      <alignment horizontal="center" vertical="center" wrapText="1"/>
    </xf>
    <xf numFmtId="38" fontId="7" fillId="0" borderId="8" xfId="0" applyNumberFormat="1" applyFont="1" applyBorder="1" applyAlignment="1">
      <alignment horizontal="center" vertical="center" wrapText="1"/>
    </xf>
    <xf numFmtId="38" fontId="7" fillId="0" borderId="9" xfId="0" applyNumberFormat="1" applyFont="1" applyBorder="1" applyAlignment="1">
      <alignment horizontal="center" vertical="center" wrapText="1"/>
    </xf>
    <xf numFmtId="38" fontId="7" fillId="0" borderId="10" xfId="0" applyNumberFormat="1" applyFont="1" applyBorder="1" applyAlignment="1">
      <alignment horizontal="center" vertical="center" wrapText="1"/>
    </xf>
    <xf numFmtId="9" fontId="7" fillId="0" borderId="16" xfId="0" applyNumberFormat="1" applyFont="1" applyBorder="1" applyAlignment="1">
      <alignment horizontal="center" vertical="center" wrapText="1"/>
    </xf>
    <xf numFmtId="9" fontId="7" fillId="0" borderId="17" xfId="0" applyNumberFormat="1" applyFont="1" applyBorder="1" applyAlignment="1">
      <alignment horizontal="center" vertical="center" wrapText="1"/>
    </xf>
    <xf numFmtId="0" fontId="9" fillId="0" borderId="1" xfId="0" applyFont="1" applyBorder="1" applyAlignment="1">
      <alignment horizontal="center" vertical="center" wrapText="1"/>
    </xf>
    <xf numFmtId="40" fontId="8" fillId="5" borderId="2" xfId="0" applyNumberFormat="1" applyFont="1" applyFill="1" applyBorder="1" applyAlignment="1">
      <alignment horizontal="center" vertical="center"/>
    </xf>
    <xf numFmtId="40" fontId="8" fillId="5" borderId="3" xfId="0" applyNumberFormat="1" applyFont="1" applyFill="1" applyBorder="1" applyAlignment="1">
      <alignment horizontal="center" vertical="center"/>
    </xf>
    <xf numFmtId="40" fontId="8" fillId="5" borderId="4" xfId="0" applyNumberFormat="1" applyFont="1" applyFill="1" applyBorder="1" applyAlignment="1">
      <alignment horizontal="center" vertical="center"/>
    </xf>
    <xf numFmtId="0" fontId="41" fillId="0" borderId="16" xfId="0" applyFont="1" applyBorder="1" applyAlignment="1">
      <alignment horizontal="center" vertical="center" wrapText="1"/>
    </xf>
    <xf numFmtId="0" fontId="41" fillId="0" borderId="0" xfId="0" applyFont="1" applyAlignment="1">
      <alignment horizontal="center" vertical="center" wrapText="1"/>
    </xf>
    <xf numFmtId="0" fontId="41" fillId="0" borderId="17" xfId="0" applyFont="1" applyBorder="1" applyAlignment="1">
      <alignment horizontal="center" vertical="center" wrapText="1"/>
    </xf>
    <xf numFmtId="0" fontId="7" fillId="0" borderId="0" xfId="0" applyFont="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0" xfId="0" applyFont="1" applyAlignment="1">
      <alignment horizontal="center" vertical="center" wrapText="1"/>
    </xf>
    <xf numFmtId="0" fontId="9" fillId="0" borderId="1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7" fillId="4" borderId="1" xfId="0" applyFont="1" applyFill="1" applyBorder="1" applyAlignment="1">
      <alignment horizontal="center" vertical="center" wrapText="1"/>
    </xf>
    <xf numFmtId="38" fontId="7" fillId="0" borderId="1" xfId="0" applyNumberFormat="1" applyFont="1" applyFill="1" applyBorder="1" applyAlignment="1">
      <alignment horizontal="left" vertical="center" wrapText="1"/>
    </xf>
    <xf numFmtId="9"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14" borderId="5"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8" borderId="8" xfId="0" applyFont="1" applyFill="1" applyBorder="1" applyAlignment="1">
      <alignment horizontal="left" vertical="center" wrapText="1"/>
    </xf>
    <xf numFmtId="0" fontId="8" fillId="8" borderId="9" xfId="0" applyFont="1" applyFill="1" applyBorder="1" applyAlignment="1">
      <alignment horizontal="left" vertical="center" wrapText="1"/>
    </xf>
    <xf numFmtId="0" fontId="8" fillId="8" borderId="10" xfId="0" applyFont="1" applyFill="1" applyBorder="1" applyAlignment="1">
      <alignment horizontal="left" vertical="center" wrapText="1"/>
    </xf>
    <xf numFmtId="38" fontId="5" fillId="6" borderId="1" xfId="0" applyNumberFormat="1"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49" fontId="5" fillId="0" borderId="2"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0" fontId="5" fillId="0" borderId="5" xfId="0" applyFont="1" applyBorder="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6" xfId="0" applyFont="1" applyBorder="1" applyAlignment="1">
      <alignment horizontal="center" wrapText="1"/>
    </xf>
    <xf numFmtId="0" fontId="5" fillId="0" borderId="0" xfId="0" applyFont="1" applyAlignment="1">
      <alignment horizontal="center" wrapText="1"/>
    </xf>
    <xf numFmtId="0" fontId="5" fillId="0" borderId="17" xfId="0" applyFont="1" applyBorder="1" applyAlignment="1">
      <alignment horizontal="center" wrapText="1"/>
    </xf>
    <xf numFmtId="0" fontId="5" fillId="0" borderId="8" xfId="0" applyFont="1" applyBorder="1" applyAlignment="1">
      <alignment horizontal="center" wrapText="1"/>
    </xf>
    <xf numFmtId="0" fontId="5" fillId="0" borderId="9" xfId="0" applyFont="1" applyBorder="1" applyAlignment="1">
      <alignment horizontal="center" wrapText="1"/>
    </xf>
    <xf numFmtId="0" fontId="5" fillId="0" borderId="10" xfId="0" applyFont="1" applyBorder="1" applyAlignment="1">
      <alignment horizontal="center" wrapText="1"/>
    </xf>
    <xf numFmtId="1" fontId="6" fillId="0" borderId="2" xfId="1" applyNumberFormat="1" applyFont="1" applyBorder="1" applyAlignment="1">
      <alignment horizontal="center" vertical="center" wrapText="1"/>
    </xf>
    <xf numFmtId="1" fontId="6" fillId="0" borderId="4" xfId="1" applyNumberFormat="1" applyFont="1" applyBorder="1" applyAlignment="1">
      <alignment horizontal="center" vertical="center" wrapText="1"/>
    </xf>
    <xf numFmtId="2" fontId="5" fillId="0" borderId="5" xfId="1" applyNumberFormat="1" applyFont="1" applyBorder="1" applyAlignment="1">
      <alignment horizontal="center" vertical="center" wrapText="1"/>
    </xf>
    <xf numFmtId="2" fontId="5" fillId="0" borderId="7" xfId="1" applyNumberFormat="1" applyFont="1" applyBorder="1" applyAlignment="1">
      <alignment horizontal="center" vertical="center" wrapText="1"/>
    </xf>
    <xf numFmtId="2" fontId="5" fillId="0" borderId="16" xfId="1" applyNumberFormat="1" applyFont="1" applyBorder="1" applyAlignment="1">
      <alignment horizontal="center" vertical="center" wrapText="1"/>
    </xf>
    <xf numFmtId="2" fontId="5" fillId="0" borderId="17" xfId="1" applyNumberFormat="1" applyFont="1" applyBorder="1" applyAlignment="1">
      <alignment horizontal="center" vertical="center" wrapText="1"/>
    </xf>
    <xf numFmtId="2" fontId="5" fillId="0" borderId="8" xfId="1" applyNumberFormat="1" applyFont="1" applyBorder="1" applyAlignment="1">
      <alignment horizontal="center" vertical="center" wrapText="1"/>
    </xf>
    <xf numFmtId="2" fontId="5" fillId="0" borderId="10" xfId="1" applyNumberFormat="1" applyFont="1" applyBorder="1" applyAlignment="1">
      <alignment horizontal="center" vertical="center" wrapText="1"/>
    </xf>
    <xf numFmtId="1" fontId="5" fillId="0" borderId="14" xfId="0" applyNumberFormat="1" applyFont="1" applyBorder="1" applyAlignment="1">
      <alignment horizontal="center" vertical="center"/>
    </xf>
    <xf numFmtId="1" fontId="5" fillId="0" borderId="60" xfId="0" applyNumberFormat="1" applyFont="1" applyBorder="1" applyAlignment="1">
      <alignment horizontal="center" vertical="center"/>
    </xf>
    <xf numFmtId="1" fontId="5" fillId="0" borderId="15" xfId="0" applyNumberFormat="1" applyFont="1" applyBorder="1" applyAlignment="1">
      <alignment horizontal="center" vertical="center"/>
    </xf>
    <xf numFmtId="0" fontId="8" fillId="9" borderId="2" xfId="0"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4" fillId="0" borderId="0" xfId="0" applyFont="1" applyAlignment="1">
      <alignment horizontal="center" wrapText="1"/>
    </xf>
    <xf numFmtId="0" fontId="13" fillId="12" borderId="5" xfId="0" applyFont="1" applyFill="1" applyBorder="1" applyAlignment="1">
      <alignment horizontal="center" vertical="center" textRotation="90" wrapText="1"/>
    </xf>
    <xf numFmtId="0" fontId="13" fillId="12" borderId="16" xfId="0" applyFont="1" applyFill="1" applyBorder="1" applyAlignment="1">
      <alignment horizontal="center" vertical="center" textRotation="90" wrapText="1"/>
    </xf>
    <xf numFmtId="9" fontId="7" fillId="0" borderId="1" xfId="1" applyNumberFormat="1" applyFont="1" applyBorder="1" applyAlignment="1">
      <alignment horizontal="center" vertical="center" wrapText="1"/>
    </xf>
    <xf numFmtId="0" fontId="3" fillId="12" borderId="2" xfId="0" applyFont="1" applyFill="1" applyBorder="1" applyAlignment="1">
      <alignment horizontal="left" vertical="center" wrapText="1"/>
    </xf>
    <xf numFmtId="0" fontId="3" fillId="12" borderId="3" xfId="0" applyFont="1" applyFill="1" applyBorder="1" applyAlignment="1">
      <alignment horizontal="left" vertical="center" wrapText="1"/>
    </xf>
    <xf numFmtId="0" fontId="3" fillId="12" borderId="4" xfId="0" applyFont="1" applyFill="1" applyBorder="1" applyAlignment="1">
      <alignment horizontal="left"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10" fontId="8" fillId="0" borderId="2" xfId="1" applyNumberFormat="1" applyFont="1" applyBorder="1" applyAlignment="1">
      <alignment horizontal="center" vertical="center" wrapText="1"/>
    </xf>
    <xf numFmtId="10" fontId="8" fillId="0" borderId="3" xfId="1" applyNumberFormat="1" applyFont="1" applyBorder="1" applyAlignment="1">
      <alignment horizontal="center" vertical="center" wrapText="1"/>
    </xf>
    <xf numFmtId="10" fontId="8" fillId="0" borderId="4" xfId="1" applyNumberFormat="1" applyFont="1" applyBorder="1" applyAlignment="1">
      <alignment horizontal="center" vertical="center" wrapText="1"/>
    </xf>
    <xf numFmtId="9" fontId="7" fillId="0" borderId="2" xfId="1" applyNumberFormat="1" applyFont="1" applyBorder="1" applyAlignment="1">
      <alignment horizontal="center" vertical="center" wrapText="1"/>
    </xf>
    <xf numFmtId="9" fontId="7" fillId="0" borderId="3" xfId="1" applyNumberFormat="1" applyFont="1" applyBorder="1" applyAlignment="1">
      <alignment horizontal="center" vertical="center" wrapText="1"/>
    </xf>
    <xf numFmtId="9" fontId="7" fillId="0" borderId="4" xfId="1" applyNumberFormat="1" applyFont="1" applyBorder="1" applyAlignment="1">
      <alignment horizontal="center" vertical="center" wrapText="1"/>
    </xf>
    <xf numFmtId="0" fontId="7" fillId="0" borderId="5" xfId="2" applyFont="1" applyBorder="1" applyAlignment="1">
      <alignment horizontal="left" vertical="center" wrapText="1"/>
    </xf>
    <xf numFmtId="0" fontId="7" fillId="0" borderId="6" xfId="2" applyFont="1" applyBorder="1" applyAlignment="1">
      <alignment horizontal="left" vertical="center" wrapText="1"/>
    </xf>
    <xf numFmtId="0" fontId="7" fillId="0" borderId="7" xfId="2" applyFont="1" applyBorder="1" applyAlignment="1">
      <alignment horizontal="left" vertical="center" wrapText="1"/>
    </xf>
    <xf numFmtId="0" fontId="13" fillId="12" borderId="8" xfId="0" applyFont="1" applyFill="1" applyBorder="1" applyAlignment="1">
      <alignment horizontal="center" vertical="center" textRotation="90"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29" fillId="0" borderId="0" xfId="0" applyFont="1" applyAlignment="1">
      <alignment horizontal="left" vertical="top" wrapText="1"/>
    </xf>
    <xf numFmtId="0" fontId="14" fillId="6" borderId="2" xfId="0" applyFont="1" applyFill="1" applyBorder="1" applyAlignment="1">
      <alignment horizontal="center" vertical="center" wrapText="1"/>
    </xf>
    <xf numFmtId="0" fontId="14" fillId="6" borderId="3"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16"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4"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1" fillId="0" borderId="1" xfId="0" applyFont="1" applyBorder="1" applyAlignment="1">
      <alignment horizontal="center" vertical="center" wrapText="1"/>
    </xf>
    <xf numFmtId="0" fontId="24" fillId="0" borderId="1" xfId="0" applyFont="1" applyBorder="1" applyAlignment="1">
      <alignment horizontal="center" vertical="center" wrapText="1"/>
    </xf>
    <xf numFmtId="49" fontId="9" fillId="0" borderId="2" xfId="0" applyNumberFormat="1" applyFont="1" applyBorder="1" applyAlignment="1">
      <alignment horizontal="left" vertical="center" wrapText="1"/>
    </xf>
    <xf numFmtId="49" fontId="9" fillId="0" borderId="3" xfId="0" applyNumberFormat="1" applyFont="1" applyBorder="1" applyAlignment="1">
      <alignment horizontal="left" vertical="center" wrapText="1"/>
    </xf>
    <xf numFmtId="49" fontId="9" fillId="0" borderId="4" xfId="0" applyNumberFormat="1" applyFont="1" applyBorder="1" applyAlignment="1">
      <alignment horizontal="left"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49" fontId="9" fillId="0" borderId="2" xfId="0" applyNumberFormat="1" applyFont="1" applyBorder="1" applyAlignment="1">
      <alignment vertical="center" wrapText="1"/>
    </xf>
    <xf numFmtId="49" fontId="9" fillId="0" borderId="3" xfId="0" applyNumberFormat="1" applyFont="1" applyBorder="1" applyAlignment="1">
      <alignment vertical="center" wrapText="1"/>
    </xf>
    <xf numFmtId="49" fontId="9" fillId="0" borderId="4" xfId="0" applyNumberFormat="1" applyFont="1" applyBorder="1" applyAlignment="1">
      <alignment vertical="center" wrapText="1"/>
    </xf>
    <xf numFmtId="0" fontId="5" fillId="6" borderId="1" xfId="0" applyFont="1" applyFill="1" applyBorder="1" applyAlignment="1">
      <alignment horizontal="center" vertical="center" wrapText="1"/>
    </xf>
    <xf numFmtId="0" fontId="8" fillId="19" borderId="2" xfId="0" applyFont="1" applyFill="1" applyBorder="1" applyAlignment="1">
      <alignment horizontal="left" vertical="center" wrapText="1"/>
    </xf>
    <xf numFmtId="0" fontId="8" fillId="19" borderId="3" xfId="0" applyFont="1" applyFill="1" applyBorder="1" applyAlignment="1">
      <alignment horizontal="left" vertical="center" wrapText="1"/>
    </xf>
    <xf numFmtId="0" fontId="8" fillId="19" borderId="4" xfId="0" applyFont="1" applyFill="1" applyBorder="1" applyAlignment="1">
      <alignment horizontal="left" vertical="center" wrapText="1"/>
    </xf>
    <xf numFmtId="0" fontId="8" fillId="3" borderId="6"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24" fillId="0" borderId="4" xfId="0" applyFont="1" applyBorder="1" applyAlignment="1">
      <alignment horizontal="center" vertical="center" wrapText="1"/>
    </xf>
    <xf numFmtId="0" fontId="5" fillId="6" borderId="5"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49" fontId="7" fillId="0" borderId="1" xfId="0" applyNumberFormat="1" applyFont="1" applyBorder="1" applyAlignment="1">
      <alignment horizontal="left" vertical="center" wrapText="1"/>
    </xf>
    <xf numFmtId="49" fontId="9" fillId="0" borderId="1" xfId="0" applyNumberFormat="1" applyFont="1" applyBorder="1" applyAlignment="1">
      <alignment horizontal="left" vertical="center" wrapText="1"/>
    </xf>
    <xf numFmtId="9" fontId="8" fillId="0" borderId="2" xfId="1" applyNumberFormat="1" applyFont="1" applyBorder="1" applyAlignment="1">
      <alignment horizontal="center" vertical="center" wrapText="1"/>
    </xf>
    <xf numFmtId="9" fontId="8" fillId="0" borderId="4" xfId="1" applyNumberFormat="1" applyFont="1" applyBorder="1" applyAlignment="1">
      <alignment horizontal="center" vertical="center" wrapText="1"/>
    </xf>
    <xf numFmtId="0" fontId="8" fillId="0" borderId="1" xfId="0" applyFont="1" applyBorder="1" applyAlignment="1">
      <alignment horizontal="left" vertical="center"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6" fillId="12" borderId="3" xfId="0" applyFont="1" applyFill="1" applyBorder="1" applyAlignment="1">
      <alignment horizontal="left" vertical="center" wrapText="1"/>
    </xf>
    <xf numFmtId="0" fontId="6" fillId="12" borderId="4" xfId="0" applyFont="1" applyFill="1"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2" xfId="0" applyFont="1" applyFill="1" applyBorder="1" applyAlignment="1">
      <alignment horizontal="center" vertical="center" wrapText="1"/>
    </xf>
    <xf numFmtId="49" fontId="7" fillId="0" borderId="5" xfId="0" applyNumberFormat="1" applyFont="1" applyBorder="1" applyAlignment="1">
      <alignment horizontal="left" vertical="center" wrapText="1"/>
    </xf>
    <xf numFmtId="49" fontId="9" fillId="0" borderId="6" xfId="0" applyNumberFormat="1" applyFont="1" applyBorder="1" applyAlignment="1">
      <alignment horizontal="left" vertical="center" wrapText="1"/>
    </xf>
    <xf numFmtId="49" fontId="9" fillId="0" borderId="7" xfId="0" applyNumberFormat="1" applyFont="1" applyBorder="1" applyAlignment="1">
      <alignment horizontal="left" vertical="center" wrapText="1"/>
    </xf>
    <xf numFmtId="0" fontId="7" fillId="6" borderId="5"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7" fillId="0" borderId="3" xfId="0" applyNumberFormat="1" applyFont="1" applyFill="1" applyBorder="1" applyAlignment="1">
      <alignment horizontal="center" vertical="center" wrapText="1"/>
    </xf>
    <xf numFmtId="49" fontId="7" fillId="0" borderId="4" xfId="0" applyNumberFormat="1" applyFont="1" applyFill="1" applyBorder="1" applyAlignment="1">
      <alignment horizontal="center" vertical="center" wrapText="1"/>
    </xf>
    <xf numFmtId="49" fontId="14" fillId="0" borderId="1" xfId="0" applyNumberFormat="1" applyFont="1" applyBorder="1" applyAlignment="1">
      <alignment horizontal="left" vertical="center" wrapText="1"/>
    </xf>
    <xf numFmtId="2" fontId="7" fillId="0" borderId="2" xfId="1" applyNumberFormat="1" applyFont="1" applyBorder="1" applyAlignment="1">
      <alignment horizontal="center" vertical="center" wrapText="1"/>
    </xf>
    <xf numFmtId="2" fontId="7" fillId="0" borderId="3" xfId="1" applyNumberFormat="1" applyFont="1" applyBorder="1" applyAlignment="1">
      <alignment horizontal="center" vertical="center" wrapText="1"/>
    </xf>
    <xf numFmtId="2" fontId="7" fillId="0" borderId="4" xfId="1" applyNumberFormat="1" applyFont="1" applyBorder="1" applyAlignment="1">
      <alignment horizontal="center" vertical="center" wrapText="1"/>
    </xf>
    <xf numFmtId="0" fontId="13" fillId="0" borderId="2" xfId="0" applyFont="1" applyBorder="1" applyAlignment="1">
      <alignment horizontal="center" vertical="center" textRotation="90" wrapText="1"/>
    </xf>
    <xf numFmtId="0" fontId="13" fillId="0" borderId="3"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9" fontId="8" fillId="0" borderId="3" xfId="1" applyNumberFormat="1" applyFont="1" applyBorder="1" applyAlignment="1">
      <alignment horizontal="center" vertical="center" wrapText="1"/>
    </xf>
    <xf numFmtId="0" fontId="7" fillId="0" borderId="1" xfId="2" applyFont="1" applyBorder="1" applyAlignment="1">
      <alignment horizontal="left" vertical="center" wrapText="1"/>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wrapText="1"/>
    </xf>
    <xf numFmtId="9" fontId="8" fillId="0" borderId="6" xfId="1" applyFont="1" applyBorder="1" applyAlignment="1">
      <alignment horizontal="center" vertical="center" wrapText="1"/>
    </xf>
    <xf numFmtId="9" fontId="8" fillId="0" borderId="7" xfId="1" applyFont="1" applyBorder="1" applyAlignment="1">
      <alignment horizontal="center" vertical="center" wrapText="1"/>
    </xf>
    <xf numFmtId="9" fontId="8" fillId="0" borderId="9" xfId="1" applyFont="1" applyBorder="1" applyAlignment="1">
      <alignment horizontal="center" vertical="center" wrapText="1"/>
    </xf>
    <xf numFmtId="9" fontId="8" fillId="0" borderId="10" xfId="1"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6" borderId="1"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9" fontId="8" fillId="0" borderId="1" xfId="1" applyFont="1" applyBorder="1" applyAlignment="1">
      <alignment horizontal="center" vertical="center" wrapText="1"/>
    </xf>
    <xf numFmtId="0" fontId="8" fillId="11" borderId="2" xfId="0" applyFont="1" applyFill="1" applyBorder="1" applyAlignment="1">
      <alignment vertical="center" wrapText="1"/>
    </xf>
    <xf numFmtId="0" fontId="8" fillId="11" borderId="3" xfId="0" applyFont="1" applyFill="1" applyBorder="1" applyAlignment="1">
      <alignment vertical="center" wrapText="1"/>
    </xf>
    <xf numFmtId="0" fontId="8" fillId="11" borderId="4" xfId="0" applyFont="1" applyFill="1" applyBorder="1" applyAlignment="1">
      <alignment vertical="center" wrapText="1"/>
    </xf>
    <xf numFmtId="168" fontId="7" fillId="6" borderId="1" xfId="3"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7" fillId="6" borderId="1" xfId="0" applyFont="1" applyFill="1" applyBorder="1" applyAlignment="1">
      <alignment horizontal="left" vertical="center" wrapText="1"/>
    </xf>
    <xf numFmtId="38" fontId="8" fillId="14" borderId="5" xfId="0" applyNumberFormat="1" applyFont="1" applyFill="1" applyBorder="1" applyAlignment="1">
      <alignment horizontal="center" vertical="center" wrapText="1"/>
    </xf>
    <xf numFmtId="38" fontId="8" fillId="14" borderId="6" xfId="0" applyNumberFormat="1" applyFont="1" applyFill="1" applyBorder="1" applyAlignment="1">
      <alignment horizontal="center" vertical="center" wrapText="1"/>
    </xf>
    <xf numFmtId="38" fontId="8" fillId="14" borderId="7" xfId="0" applyNumberFormat="1" applyFont="1" applyFill="1" applyBorder="1" applyAlignment="1">
      <alignment horizontal="center" vertical="center" wrapText="1"/>
    </xf>
    <xf numFmtId="49" fontId="7" fillId="0" borderId="2" xfId="0" applyNumberFormat="1" applyFont="1" applyBorder="1" applyAlignment="1">
      <alignment horizontal="left" vertical="center" wrapText="1"/>
    </xf>
    <xf numFmtId="49" fontId="7" fillId="0" borderId="3" xfId="0" applyNumberFormat="1" applyFont="1" applyBorder="1" applyAlignment="1">
      <alignment horizontal="left" vertical="center" wrapText="1"/>
    </xf>
    <xf numFmtId="49" fontId="7" fillId="0" borderId="4" xfId="0" applyNumberFormat="1" applyFont="1" applyBorder="1" applyAlignment="1">
      <alignment horizontal="left" vertical="center" wrapText="1"/>
    </xf>
    <xf numFmtId="0" fontId="7" fillId="0" borderId="1" xfId="0" applyFont="1" applyFill="1" applyBorder="1" applyAlignment="1">
      <alignment horizontal="center" vertical="center" wrapText="1"/>
    </xf>
    <xf numFmtId="38" fontId="7" fillId="0" borderId="2" xfId="0" applyNumberFormat="1" applyFont="1" applyBorder="1" applyAlignment="1">
      <alignment horizontal="left" vertical="top" wrapText="1"/>
    </xf>
    <xf numFmtId="38" fontId="7" fillId="0" borderId="3" xfId="0" applyNumberFormat="1" applyFont="1" applyBorder="1" applyAlignment="1">
      <alignment horizontal="left" vertical="top" wrapText="1"/>
    </xf>
    <xf numFmtId="38" fontId="7" fillId="0" borderId="4" xfId="0" applyNumberFormat="1" applyFont="1" applyBorder="1" applyAlignment="1">
      <alignment horizontal="left" vertical="top" wrapText="1"/>
    </xf>
    <xf numFmtId="0" fontId="13" fillId="12" borderId="14" xfId="0" applyFont="1" applyFill="1" applyBorder="1" applyAlignment="1">
      <alignment horizontal="center" vertical="center" textRotation="90" wrapText="1"/>
    </xf>
    <xf numFmtId="0" fontId="13" fillId="12" borderId="60" xfId="0" applyFont="1" applyFill="1" applyBorder="1" applyAlignment="1">
      <alignment horizontal="center" vertical="center" textRotation="90" wrapText="1"/>
    </xf>
    <xf numFmtId="167" fontId="7" fillId="0" borderId="2" xfId="1" applyNumberFormat="1" applyFont="1" applyBorder="1" applyAlignment="1">
      <alignment horizontal="center" vertical="center" wrapText="1"/>
    </xf>
    <xf numFmtId="167" fontId="7" fillId="0" borderId="4" xfId="1" applyNumberFormat="1" applyFont="1" applyBorder="1" applyAlignment="1">
      <alignment horizontal="center" vertical="center" wrapText="1"/>
    </xf>
    <xf numFmtId="0" fontId="8" fillId="0" borderId="3" xfId="0" applyFont="1" applyBorder="1" applyAlignment="1">
      <alignment horizontal="center" vertical="center"/>
    </xf>
    <xf numFmtId="2" fontId="8" fillId="4" borderId="1" xfId="0" applyNumberFormat="1" applyFont="1" applyFill="1" applyBorder="1" applyAlignment="1">
      <alignment horizontal="center" vertical="center" wrapText="1"/>
    </xf>
    <xf numFmtId="9" fontId="6" fillId="0" borderId="1" xfId="1"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20" fillId="0" borderId="55" xfId="0" applyFont="1" applyBorder="1" applyAlignment="1">
      <alignment horizontal="left" vertical="center" wrapText="1"/>
    </xf>
    <xf numFmtId="0" fontId="20" fillId="0" borderId="23" xfId="0" applyFont="1" applyBorder="1" applyAlignment="1">
      <alignment horizontal="left" vertical="center" wrapText="1"/>
    </xf>
    <xf numFmtId="0" fontId="20" fillId="0" borderId="54" xfId="0" applyFont="1" applyBorder="1" applyAlignment="1">
      <alignment horizontal="left" vertical="center" wrapText="1"/>
    </xf>
    <xf numFmtId="0" fontId="20" fillId="0" borderId="2" xfId="0" applyFont="1" applyBorder="1" applyAlignment="1">
      <alignment horizontal="center" vertical="center"/>
    </xf>
    <xf numFmtId="0" fontId="20" fillId="0" borderId="29" xfId="0" applyFont="1" applyBorder="1" applyAlignment="1">
      <alignment horizontal="center" vertical="center"/>
    </xf>
    <xf numFmtId="0" fontId="20" fillId="0" borderId="33" xfId="0" applyFont="1" applyBorder="1" applyAlignment="1">
      <alignment horizontal="left" vertical="center" wrapText="1"/>
    </xf>
    <xf numFmtId="0" fontId="12" fillId="0" borderId="2" xfId="0" applyFont="1" applyBorder="1" applyAlignment="1">
      <alignment horizontal="center" vertical="center"/>
    </xf>
    <xf numFmtId="0" fontId="12" fillId="0" borderId="29" xfId="0" applyFont="1" applyBorder="1" applyAlignment="1">
      <alignment horizontal="center" vertical="center"/>
    </xf>
    <xf numFmtId="0" fontId="12" fillId="0" borderId="40" xfId="0" applyFont="1" applyBorder="1" applyAlignment="1">
      <alignment horizontal="center" vertical="center"/>
    </xf>
    <xf numFmtId="0" fontId="12" fillId="0" borderId="57" xfId="0" applyFont="1" applyBorder="1" applyAlignment="1">
      <alignment horizontal="center" vertical="center"/>
    </xf>
    <xf numFmtId="0" fontId="20" fillId="0" borderId="0" xfId="0" applyFont="1" applyAlignment="1">
      <alignment horizontal="left" vertical="top"/>
    </xf>
    <xf numFmtId="0" fontId="20" fillId="0" borderId="2" xfId="0" applyFont="1" applyBorder="1" applyAlignment="1">
      <alignment horizontal="center" vertical="center" wrapText="1"/>
    </xf>
    <xf numFmtId="0" fontId="20" fillId="0" borderId="29" xfId="0" applyFont="1" applyBorder="1" applyAlignment="1">
      <alignment horizontal="center" vertical="center" wrapText="1"/>
    </xf>
    <xf numFmtId="0" fontId="49" fillId="0" borderId="39" xfId="15" applyFont="1" applyBorder="1" applyAlignment="1">
      <alignment horizontal="left" vertical="center" wrapText="1"/>
    </xf>
    <xf numFmtId="0" fontId="49" fillId="0" borderId="46" xfId="15" applyFont="1" applyBorder="1" applyAlignment="1">
      <alignment horizontal="left" vertical="center" wrapText="1"/>
    </xf>
    <xf numFmtId="0" fontId="49" fillId="0" borderId="56" xfId="15" applyFont="1" applyBorder="1" applyAlignment="1">
      <alignment horizontal="left" vertical="center" wrapText="1"/>
    </xf>
    <xf numFmtId="0" fontId="49" fillId="0" borderId="53" xfId="15" applyFont="1" applyBorder="1" applyAlignment="1">
      <alignment horizontal="left" vertical="center" wrapText="1"/>
    </xf>
    <xf numFmtId="0" fontId="12" fillId="0" borderId="70" xfId="0" applyFont="1" applyBorder="1" applyAlignment="1">
      <alignment horizontal="center" vertical="center"/>
    </xf>
    <xf numFmtId="0" fontId="12" fillId="0" borderId="68" xfId="0" applyFont="1" applyBorder="1" applyAlignment="1">
      <alignment horizontal="center" vertical="center"/>
    </xf>
    <xf numFmtId="0" fontId="12" fillId="0" borderId="2" xfId="0" applyFont="1" applyBorder="1" applyAlignment="1">
      <alignment horizontal="center" vertical="center" wrapText="1"/>
    </xf>
    <xf numFmtId="0" fontId="12" fillId="0" borderId="29" xfId="0" applyFont="1" applyBorder="1" applyAlignment="1">
      <alignment horizontal="center" vertical="center" wrapText="1"/>
    </xf>
    <xf numFmtId="0" fontId="48" fillId="0" borderId="62" xfId="15" applyFont="1" applyBorder="1" applyAlignment="1">
      <alignment horizontal="center" vertical="center"/>
    </xf>
    <xf numFmtId="0" fontId="48" fillId="0" borderId="57" xfId="15"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38" xfId="0" applyFont="1" applyBorder="1" applyAlignment="1">
      <alignment horizontal="center" vertical="center"/>
    </xf>
    <xf numFmtId="0" fontId="12" fillId="0" borderId="21"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1" fontId="12" fillId="0" borderId="21" xfId="0" applyNumberFormat="1" applyFont="1" applyBorder="1" applyAlignment="1">
      <alignment horizontal="center" vertical="center"/>
    </xf>
    <xf numFmtId="1" fontId="12" fillId="0" borderId="31" xfId="0" applyNumberFormat="1" applyFont="1" applyBorder="1" applyAlignment="1">
      <alignment horizontal="center" vertical="center"/>
    </xf>
    <xf numFmtId="1" fontId="12" fillId="0" borderId="51" xfId="0" applyNumberFormat="1" applyFont="1" applyBorder="1" applyAlignment="1">
      <alignment horizontal="center" vertical="center"/>
    </xf>
    <xf numFmtId="1" fontId="12" fillId="0" borderId="52" xfId="0" applyNumberFormat="1" applyFont="1" applyBorder="1" applyAlignment="1">
      <alignment horizontal="center" vertical="center"/>
    </xf>
    <xf numFmtId="0" fontId="12" fillId="0" borderId="34" xfId="0" applyFont="1" applyBorder="1" applyAlignment="1">
      <alignment horizontal="center" vertical="center"/>
    </xf>
    <xf numFmtId="0" fontId="12" fillId="0" borderId="19" xfId="0" applyFont="1" applyBorder="1" applyAlignment="1">
      <alignment horizontal="center" vertical="center"/>
    </xf>
    <xf numFmtId="0" fontId="12" fillId="0" borderId="37" xfId="0" applyFont="1" applyBorder="1" applyAlignment="1">
      <alignment horizontal="center" vertical="center"/>
    </xf>
    <xf numFmtId="0" fontId="20" fillId="0" borderId="58" xfId="0" applyFont="1" applyBorder="1" applyAlignment="1">
      <alignment horizontal="left" vertical="center" wrapText="1"/>
    </xf>
    <xf numFmtId="0" fontId="20" fillId="0" borderId="59" xfId="0" applyFont="1" applyBorder="1" applyAlignment="1">
      <alignment horizontal="left" vertical="center" wrapText="1"/>
    </xf>
    <xf numFmtId="0" fontId="20" fillId="0" borderId="2" xfId="0" applyFont="1" applyBorder="1" applyAlignment="1">
      <alignment horizontal="left" vertical="center" wrapText="1"/>
    </xf>
    <xf numFmtId="0" fontId="20" fillId="0" borderId="29" xfId="0" applyFont="1" applyBorder="1" applyAlignment="1">
      <alignment horizontal="left" vertical="center" wrapText="1"/>
    </xf>
    <xf numFmtId="0" fontId="45" fillId="0" borderId="20" xfId="15" applyFont="1" applyBorder="1" applyAlignment="1">
      <alignment horizontal="center" vertical="center"/>
    </xf>
    <xf numFmtId="0" fontId="45" fillId="0" borderId="18" xfId="15" applyFont="1" applyBorder="1" applyAlignment="1">
      <alignment horizontal="center" vertical="center"/>
    </xf>
    <xf numFmtId="0" fontId="45" fillId="0" borderId="19" xfId="15" applyFont="1" applyBorder="1" applyAlignment="1">
      <alignment horizontal="center" vertical="center"/>
    </xf>
    <xf numFmtId="0" fontId="45" fillId="0" borderId="47" xfId="15" applyFont="1" applyBorder="1" applyAlignment="1">
      <alignment horizontal="center" vertical="center"/>
    </xf>
    <xf numFmtId="0" fontId="45" fillId="0" borderId="9" xfId="15" applyFont="1" applyBorder="1" applyAlignment="1">
      <alignment horizontal="center" vertical="center"/>
    </xf>
    <xf numFmtId="0" fontId="45" fillId="0" borderId="36" xfId="15" applyFont="1" applyBorder="1" applyAlignment="1">
      <alignment horizontal="center" vertical="center"/>
    </xf>
    <xf numFmtId="0" fontId="6" fillId="0" borderId="45" xfId="0" applyFont="1" applyBorder="1" applyAlignment="1">
      <alignment horizontal="center"/>
    </xf>
    <xf numFmtId="0" fontId="6" fillId="0" borderId="46" xfId="0" applyFont="1" applyBorder="1" applyAlignment="1">
      <alignment horizontal="center"/>
    </xf>
    <xf numFmtId="0" fontId="12" fillId="0" borderId="34" xfId="0" applyFont="1" applyBorder="1" applyAlignment="1">
      <alignment horizontal="center"/>
    </xf>
    <xf numFmtId="0" fontId="12" fillId="0" borderId="18" xfId="0" applyFont="1" applyBorder="1" applyAlignment="1">
      <alignment horizontal="center"/>
    </xf>
    <xf numFmtId="0" fontId="12" fillId="0" borderId="35" xfId="0" applyFont="1" applyBorder="1" applyAlignment="1">
      <alignment horizontal="center"/>
    </xf>
    <xf numFmtId="0" fontId="6" fillId="0" borderId="35" xfId="0" applyFont="1" applyBorder="1" applyAlignment="1">
      <alignment horizontal="center"/>
    </xf>
    <xf numFmtId="0" fontId="6" fillId="0" borderId="17" xfId="0" applyFont="1" applyBorder="1" applyAlignment="1">
      <alignment horizontal="center"/>
    </xf>
    <xf numFmtId="0" fontId="12" fillId="0" borderId="16" xfId="0" applyFont="1" applyBorder="1" applyAlignment="1">
      <alignment horizontal="center"/>
    </xf>
    <xf numFmtId="0" fontId="12" fillId="0" borderId="0" xfId="0" applyFont="1" applyAlignment="1">
      <alignment horizontal="center"/>
    </xf>
    <xf numFmtId="0" fontId="12" fillId="0" borderId="17" xfId="0" applyFont="1" applyBorder="1" applyAlignment="1">
      <alignment horizontal="center"/>
    </xf>
    <xf numFmtId="0" fontId="46" fillId="0" borderId="48" xfId="15" applyFont="1" applyBorder="1" applyAlignment="1">
      <alignment horizontal="center" vertical="center"/>
    </xf>
    <xf numFmtId="0" fontId="46" fillId="0" borderId="6" xfId="15" applyFont="1" applyBorder="1" applyAlignment="1">
      <alignment horizontal="center" vertical="center"/>
    </xf>
    <xf numFmtId="0" fontId="46" fillId="0" borderId="7" xfId="15" applyFont="1" applyBorder="1" applyAlignment="1">
      <alignment horizontal="center" vertical="center"/>
    </xf>
    <xf numFmtId="0" fontId="46" fillId="0" borderId="47" xfId="15" applyFont="1" applyBorder="1" applyAlignment="1">
      <alignment horizontal="center" vertical="center"/>
    </xf>
    <xf numFmtId="0" fontId="46" fillId="0" borderId="9" xfId="15" applyFont="1" applyBorder="1" applyAlignment="1">
      <alignment horizontal="center" vertical="center"/>
    </xf>
    <xf numFmtId="0" fontId="46" fillId="0" borderId="10" xfId="15" applyFont="1" applyBorder="1" applyAlignment="1">
      <alignment horizontal="center" vertical="center"/>
    </xf>
    <xf numFmtId="0" fontId="12" fillId="0" borderId="16" xfId="0" applyFont="1" applyBorder="1" applyAlignment="1">
      <alignment horizontal="center" vertical="center"/>
    </xf>
    <xf numFmtId="0" fontId="12" fillId="0" borderId="0" xfId="0" applyFont="1" applyAlignment="1">
      <alignment horizontal="center" vertical="center"/>
    </xf>
    <xf numFmtId="0" fontId="12" fillId="0" borderId="17"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51" xfId="0" applyFont="1" applyBorder="1" applyAlignment="1">
      <alignment horizontal="center" vertical="center"/>
    </xf>
    <xf numFmtId="0" fontId="12" fillId="0" borderId="15" xfId="0" applyFont="1" applyBorder="1" applyAlignment="1">
      <alignment horizontal="center" vertical="center"/>
    </xf>
    <xf numFmtId="0" fontId="47" fillId="0" borderId="48" xfId="15" applyFont="1" applyBorder="1" applyAlignment="1">
      <alignment horizontal="center" vertical="center"/>
    </xf>
    <xf numFmtId="0" fontId="47" fillId="0" borderId="7" xfId="15" applyFont="1" applyBorder="1" applyAlignment="1">
      <alignment horizontal="center" vertical="center"/>
    </xf>
    <xf numFmtId="0" fontId="47" fillId="0" borderId="47" xfId="15" applyFont="1" applyBorder="1" applyAlignment="1">
      <alignment horizontal="center" vertical="center"/>
    </xf>
    <xf numFmtId="0" fontId="47" fillId="0" borderId="10" xfId="15" applyFont="1" applyBorder="1" applyAlignment="1">
      <alignment horizontal="center" vertical="center"/>
    </xf>
    <xf numFmtId="173" fontId="47" fillId="0" borderId="14" xfId="15" applyNumberFormat="1" applyFont="1" applyBorder="1" applyAlignment="1">
      <alignment horizontal="center" vertical="center"/>
    </xf>
    <xf numFmtId="173" fontId="47" fillId="0" borderId="15" xfId="15" applyNumberFormat="1" applyFont="1" applyBorder="1" applyAlignment="1">
      <alignment horizontal="center" vertical="center"/>
    </xf>
    <xf numFmtId="0" fontId="47" fillId="0" borderId="14" xfId="15" applyFont="1" applyBorder="1" applyAlignment="1">
      <alignment horizontal="center" vertical="center"/>
    </xf>
    <xf numFmtId="0" fontId="47" fillId="0" borderId="15" xfId="15" applyFont="1" applyBorder="1" applyAlignment="1">
      <alignment horizontal="center" vertical="center"/>
    </xf>
    <xf numFmtId="0" fontId="47" fillId="0" borderId="5" xfId="15" applyFont="1" applyBorder="1" applyAlignment="1">
      <alignment horizontal="center" vertical="center"/>
    </xf>
    <xf numFmtId="0" fontId="47" fillId="0" borderId="8" xfId="15" applyFont="1" applyBorder="1" applyAlignment="1">
      <alignment horizontal="center" vertical="center"/>
    </xf>
    <xf numFmtId="1" fontId="12" fillId="0" borderId="40" xfId="0" applyNumberFormat="1" applyFont="1" applyBorder="1" applyAlignment="1">
      <alignment horizontal="center" vertical="center"/>
    </xf>
    <xf numFmtId="1" fontId="12" fillId="0" borderId="41" xfId="0" applyNumberFormat="1" applyFont="1" applyBorder="1" applyAlignment="1">
      <alignment horizontal="center" vertical="center"/>
    </xf>
    <xf numFmtId="0" fontId="47" fillId="0" borderId="69" xfId="15" applyFont="1" applyBorder="1" applyAlignment="1">
      <alignment horizontal="center" vertical="center"/>
    </xf>
    <xf numFmtId="0" fontId="47" fillId="0" borderId="3" xfId="15" applyFont="1" applyBorder="1" applyAlignment="1">
      <alignment horizontal="center" vertical="center"/>
    </xf>
    <xf numFmtId="0" fontId="47" fillId="0" borderId="29" xfId="15" applyFont="1" applyBorder="1" applyAlignment="1">
      <alignment horizontal="center" vertical="center"/>
    </xf>
    <xf numFmtId="0" fontId="12" fillId="0" borderId="48" xfId="0" applyFont="1" applyBorder="1" applyAlignment="1">
      <alignment horizontal="center" vertical="center"/>
    </xf>
    <xf numFmtId="0" fontId="12" fillId="0" borderId="7" xfId="0" applyFont="1" applyBorder="1" applyAlignment="1">
      <alignment horizontal="center" vertical="center"/>
    </xf>
    <xf numFmtId="0" fontId="12" fillId="0" borderId="47" xfId="0" applyFont="1" applyBorder="1" applyAlignment="1">
      <alignment horizontal="center" vertical="center"/>
    </xf>
    <xf numFmtId="1" fontId="12" fillId="0" borderId="5" xfId="0" applyNumberFormat="1" applyFont="1" applyBorder="1" applyAlignment="1">
      <alignment horizontal="center" vertical="center"/>
    </xf>
    <xf numFmtId="1" fontId="12" fillId="0" borderId="7"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4" xfId="0" applyNumberFormat="1" applyFont="1" applyBorder="1" applyAlignment="1">
      <alignment horizontal="center" vertical="center" wrapText="1"/>
    </xf>
    <xf numFmtId="1" fontId="12" fillId="0" borderId="15" xfId="0" applyNumberFormat="1" applyFont="1" applyBorder="1" applyAlignment="1">
      <alignment horizontal="center"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176" fontId="4" fillId="0" borderId="6" xfId="0" applyNumberFormat="1" applyFont="1" applyBorder="1" applyAlignment="1">
      <alignment wrapText="1"/>
    </xf>
    <xf numFmtId="0" fontId="0" fillId="0" borderId="6" xfId="0" applyBorder="1" applyAlignment="1">
      <alignment wrapText="1"/>
    </xf>
    <xf numFmtId="0" fontId="2" fillId="0" borderId="1" xfId="0" applyFont="1" applyBorder="1" applyAlignment="1">
      <alignment horizontal="center" vertical="center" wrapText="1"/>
    </xf>
    <xf numFmtId="169" fontId="2" fillId="0" borderId="1" xfId="0" applyNumberFormat="1" applyFont="1" applyBorder="1" applyAlignment="1">
      <alignment horizontal="right" vertical="center" wrapText="1"/>
    </xf>
    <xf numFmtId="15" fontId="5" fillId="0" borderId="1" xfId="0" applyNumberFormat="1" applyFont="1" applyBorder="1" applyAlignment="1">
      <alignment horizontal="right" vertical="center" wrapText="1"/>
    </xf>
    <xf numFmtId="0" fontId="5" fillId="0" borderId="1" xfId="0" applyFont="1" applyBorder="1" applyAlignment="1">
      <alignment horizontal="right" vertical="center" wrapText="1"/>
    </xf>
    <xf numFmtId="179" fontId="0" fillId="0" borderId="1" xfId="0" applyNumberFormat="1" applyBorder="1" applyAlignment="1">
      <alignment horizontal="right" vertical="center" wrapText="1"/>
    </xf>
    <xf numFmtId="179" fontId="2" fillId="0" borderId="1" xfId="0" applyNumberFormat="1" applyFont="1" applyBorder="1" applyAlignment="1">
      <alignment horizontal="right" vertical="center" wrapText="1"/>
    </xf>
    <xf numFmtId="169" fontId="7" fillId="0" borderId="1" xfId="5" applyNumberFormat="1" applyFont="1" applyBorder="1" applyAlignment="1">
      <alignment horizontal="right" vertical="center" wrapText="1"/>
    </xf>
    <xf numFmtId="38" fontId="8" fillId="3" borderId="1" xfId="2" applyNumberFormat="1" applyFont="1" applyFill="1" applyBorder="1" applyAlignment="1">
      <alignment horizontal="center" vertical="center" wrapText="1"/>
    </xf>
    <xf numFmtId="0" fontId="5" fillId="0" borderId="1" xfId="0" applyFont="1" applyBorder="1" applyAlignment="1">
      <alignment horizontal="right" wrapText="1"/>
    </xf>
    <xf numFmtId="15" fontId="0" fillId="0" borderId="1" xfId="0" applyNumberFormat="1" applyBorder="1" applyAlignment="1">
      <alignment horizontal="right" wrapText="1"/>
    </xf>
    <xf numFmtId="0" fontId="2" fillId="0" borderId="1" xfId="0" applyFont="1" applyBorder="1" applyAlignment="1">
      <alignment horizontal="right" wrapText="1"/>
    </xf>
    <xf numFmtId="169" fontId="7" fillId="0" borderId="2" xfId="5" applyNumberFormat="1" applyFont="1" applyBorder="1" applyAlignment="1">
      <alignment horizontal="right" wrapText="1"/>
    </xf>
    <xf numFmtId="169" fontId="7" fillId="0" borderId="4" xfId="5" applyNumberFormat="1" applyFont="1" applyBorder="1" applyAlignment="1">
      <alignment horizontal="right" wrapText="1"/>
    </xf>
    <xf numFmtId="169" fontId="2" fillId="0" borderId="1" xfId="0" applyNumberFormat="1" applyFont="1" applyBorder="1" applyAlignment="1">
      <alignment horizontal="right" wrapText="1"/>
    </xf>
    <xf numFmtId="169" fontId="38" fillId="0" borderId="2" xfId="14" applyNumberFormat="1" applyBorder="1" applyAlignment="1">
      <alignment horizontal="right" wrapText="1"/>
    </xf>
    <xf numFmtId="169" fontId="38" fillId="0" borderId="4" xfId="14" applyNumberFormat="1" applyBorder="1" applyAlignment="1">
      <alignment horizontal="right" wrapText="1"/>
    </xf>
    <xf numFmtId="169" fontId="5" fillId="0" borderId="14" xfId="0" applyNumberFormat="1" applyFont="1" applyBorder="1" applyAlignment="1">
      <alignment horizontal="right" vertical="center" wrapText="1"/>
    </xf>
    <xf numFmtId="169" fontId="5" fillId="0" borderId="15" xfId="0" applyNumberFormat="1" applyFont="1" applyBorder="1" applyAlignment="1">
      <alignment horizontal="right" vertical="center" wrapText="1"/>
    </xf>
    <xf numFmtId="15" fontId="7" fillId="0" borderId="1" xfId="2" applyNumberFormat="1" applyFont="1" applyBorder="1" applyAlignment="1">
      <alignment vertical="center" wrapText="1"/>
    </xf>
    <xf numFmtId="176" fontId="7" fillId="0" borderId="2" xfId="5" applyNumberFormat="1" applyFont="1" applyBorder="1" applyAlignment="1">
      <alignment wrapText="1"/>
    </xf>
    <xf numFmtId="176" fontId="7" fillId="0" borderId="4" xfId="5" applyNumberFormat="1" applyFont="1" applyBorder="1" applyAlignment="1">
      <alignment wrapText="1"/>
    </xf>
    <xf numFmtId="176" fontId="2" fillId="0" borderId="2" xfId="0" applyNumberFormat="1" applyFont="1" applyBorder="1" applyAlignment="1">
      <alignment vertical="center" wrapText="1"/>
    </xf>
    <xf numFmtId="176" fontId="2" fillId="0" borderId="3" xfId="0" applyNumberFormat="1" applyFont="1" applyBorder="1" applyAlignment="1">
      <alignment vertical="center" wrapText="1"/>
    </xf>
    <xf numFmtId="169" fontId="2" fillId="0" borderId="1" xfId="0" applyNumberFormat="1" applyFont="1" applyBorder="1" applyAlignment="1">
      <alignment horizontal="center" vertical="center" wrapText="1"/>
    </xf>
    <xf numFmtId="169" fontId="7" fillId="0" borderId="1" xfId="5" applyNumberFormat="1" applyFont="1" applyFill="1" applyBorder="1" applyAlignment="1">
      <alignment horizontal="right" vertical="center" wrapText="1"/>
    </xf>
    <xf numFmtId="0" fontId="8" fillId="3" borderId="1" xfId="2" applyFont="1" applyFill="1" applyBorder="1" applyAlignment="1">
      <alignment horizontal="center" vertical="center"/>
    </xf>
    <xf numFmtId="38" fontId="8" fillId="3" borderId="1" xfId="2" applyNumberFormat="1" applyFont="1" applyFill="1" applyBorder="1" applyAlignment="1">
      <alignment horizontal="center" vertical="center"/>
    </xf>
    <xf numFmtId="0" fontId="8" fillId="14" borderId="1" xfId="2" applyFont="1" applyFill="1" applyBorder="1" applyAlignment="1">
      <alignment horizontal="center" vertical="center"/>
    </xf>
    <xf numFmtId="0" fontId="7" fillId="0" borderId="1" xfId="2" applyFont="1" applyBorder="1" applyAlignment="1">
      <alignment horizontal="center" wrapText="1"/>
    </xf>
    <xf numFmtId="0" fontId="0" fillId="0" borderId="1" xfId="0" applyBorder="1" applyAlignment="1">
      <alignment horizontal="center" vertical="center" wrapText="1"/>
    </xf>
    <xf numFmtId="169" fontId="5" fillId="0" borderId="1" xfId="0" applyNumberFormat="1" applyFont="1" applyBorder="1" applyAlignment="1">
      <alignment horizontal="right" wrapText="1"/>
    </xf>
    <xf numFmtId="175" fontId="5" fillId="0" borderId="1" xfId="0" applyNumberFormat="1" applyFont="1" applyBorder="1" applyAlignment="1">
      <alignment horizontal="right" wrapText="1"/>
    </xf>
    <xf numFmtId="169" fontId="7" fillId="0" borderId="1" xfId="5" applyNumberFormat="1" applyFont="1" applyBorder="1" applyAlignment="1">
      <alignment horizontal="right" wrapText="1"/>
    </xf>
    <xf numFmtId="0" fontId="5" fillId="0" borderId="1" xfId="0" applyFont="1" applyBorder="1" applyAlignment="1">
      <alignment horizontal="center" wrapText="1"/>
    </xf>
    <xf numFmtId="176" fontId="2" fillId="0" borderId="1" xfId="0" applyNumberFormat="1" applyFont="1" applyBorder="1" applyAlignment="1">
      <alignment wrapText="1"/>
    </xf>
    <xf numFmtId="0" fontId="20" fillId="0" borderId="1" xfId="0" applyFont="1" applyBorder="1" applyAlignment="1">
      <alignment wrapText="1"/>
    </xf>
    <xf numFmtId="15" fontId="7" fillId="0" borderId="1" xfId="2" applyNumberFormat="1" applyFont="1" applyBorder="1" applyAlignment="1">
      <alignment wrapText="1"/>
    </xf>
    <xf numFmtId="0" fontId="20" fillId="0" borderId="2" xfId="0" applyFont="1" applyBorder="1" applyAlignment="1">
      <alignment vertical="center" wrapText="1"/>
    </xf>
    <xf numFmtId="0" fontId="20" fillId="0" borderId="4" xfId="0" applyFont="1" applyBorder="1" applyAlignment="1">
      <alignment vertical="center" wrapText="1"/>
    </xf>
    <xf numFmtId="169" fontId="0" fillId="0" borderId="1" xfId="0" applyNumberFormat="1" applyBorder="1" applyAlignment="1">
      <alignment horizontal="right" wrapText="1"/>
    </xf>
    <xf numFmtId="14" fontId="0" fillId="0" borderId="1" xfId="0" applyNumberFormat="1" applyBorder="1" applyAlignment="1">
      <alignment horizontal="right" wrapText="1"/>
    </xf>
    <xf numFmtId="0" fontId="7" fillId="0" borderId="5"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10" xfId="2" applyFont="1" applyBorder="1" applyAlignment="1">
      <alignment horizontal="center" vertical="center" wrapText="1"/>
    </xf>
    <xf numFmtId="0" fontId="7" fillId="0" borderId="1" xfId="2" applyFont="1" applyBorder="1" applyAlignment="1">
      <alignment horizontal="justify" vertical="justify" wrapText="1"/>
    </xf>
    <xf numFmtId="176" fontId="7" fillId="0" borderId="1" xfId="5" applyNumberFormat="1" applyFont="1" applyBorder="1" applyAlignment="1">
      <alignment vertical="center" wrapText="1"/>
    </xf>
    <xf numFmtId="176" fontId="7" fillId="0" borderId="2" xfId="5" applyNumberFormat="1" applyFont="1" applyBorder="1" applyAlignment="1">
      <alignment vertical="center" wrapText="1"/>
    </xf>
    <xf numFmtId="15" fontId="7" fillId="0" borderId="2" xfId="2" applyNumberFormat="1" applyFont="1" applyBorder="1" applyAlignment="1">
      <alignment vertical="center" wrapText="1"/>
    </xf>
    <xf numFmtId="15" fontId="7" fillId="0" borderId="4" xfId="2" applyNumberFormat="1" applyFont="1" applyBorder="1" applyAlignment="1">
      <alignment vertical="center" wrapText="1"/>
    </xf>
    <xf numFmtId="0" fontId="7" fillId="0" borderId="2" xfId="2" applyFont="1" applyBorder="1" applyAlignment="1">
      <alignment horizontal="center" wrapText="1"/>
    </xf>
    <xf numFmtId="0" fontId="7" fillId="0" borderId="4" xfId="2" applyFont="1" applyBorder="1" applyAlignment="1">
      <alignment horizontal="center" wrapText="1"/>
    </xf>
    <xf numFmtId="176" fontId="7" fillId="0" borderId="1" xfId="5" applyNumberFormat="1" applyFont="1" applyBorder="1" applyAlignment="1">
      <alignment wrapText="1"/>
    </xf>
    <xf numFmtId="0" fontId="20" fillId="0" borderId="2" xfId="0" applyFont="1" applyBorder="1" applyAlignment="1">
      <alignment wrapText="1"/>
    </xf>
    <xf numFmtId="0" fontId="20" fillId="0" borderId="4" xfId="0" applyFont="1" applyBorder="1" applyAlignment="1">
      <alignment wrapText="1"/>
    </xf>
    <xf numFmtId="169" fontId="7" fillId="0" borderId="1" xfId="5" applyNumberFormat="1" applyFont="1" applyBorder="1" applyAlignment="1">
      <alignment horizontal="center" vertical="center" wrapText="1"/>
    </xf>
    <xf numFmtId="0" fontId="0" fillId="0" borderId="1" xfId="0" applyBorder="1" applyAlignment="1">
      <alignment horizontal="right"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169" fontId="7" fillId="0" borderId="0" xfId="5" applyNumberFormat="1" applyFont="1" applyAlignment="1">
      <alignment horizontal="center" vertical="center" wrapText="1"/>
    </xf>
    <xf numFmtId="0" fontId="7" fillId="0" borderId="0" xfId="2" applyFont="1" applyAlignment="1">
      <alignment horizontal="center" vertical="center" wrapText="1"/>
    </xf>
    <xf numFmtId="0" fontId="8" fillId="3" borderId="16"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7" xfId="0" applyFont="1" applyFill="1" applyBorder="1" applyAlignment="1">
      <alignment horizontal="center" vertical="center" wrapText="1"/>
    </xf>
    <xf numFmtId="0" fontId="20" fillId="0" borderId="1" xfId="0" applyFont="1" applyBorder="1" applyAlignment="1">
      <alignment horizontal="center" vertical="center" wrapText="1"/>
    </xf>
    <xf numFmtId="169" fontId="5" fillId="0" borderId="1" xfId="0" applyNumberFormat="1" applyFont="1" applyBorder="1" applyAlignment="1">
      <alignment horizontal="center"/>
    </xf>
    <xf numFmtId="169" fontId="5" fillId="0" borderId="1" xfId="0" applyNumberFormat="1" applyFont="1" applyBorder="1" applyAlignment="1">
      <alignment horizontal="center" vertical="center" wrapText="1"/>
    </xf>
    <xf numFmtId="169" fontId="2" fillId="0" borderId="2" xfId="0" applyNumberFormat="1" applyFont="1" applyBorder="1" applyAlignment="1">
      <alignment horizontal="right" wrapText="1"/>
    </xf>
    <xf numFmtId="0" fontId="2" fillId="0" borderId="3" xfId="0" applyFont="1" applyBorder="1" applyAlignment="1">
      <alignment horizontal="right" wrapText="1"/>
    </xf>
    <xf numFmtId="0" fontId="2" fillId="0" borderId="4" xfId="0" applyFont="1" applyBorder="1" applyAlignment="1">
      <alignment horizontal="right" wrapText="1"/>
    </xf>
    <xf numFmtId="14"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169" fontId="5" fillId="0" borderId="1" xfId="0" applyNumberFormat="1" applyFont="1" applyBorder="1" applyAlignment="1">
      <alignment horizontal="right"/>
    </xf>
    <xf numFmtId="14" fontId="2" fillId="0" borderId="1" xfId="0" applyNumberFormat="1" applyFont="1" applyBorder="1" applyAlignment="1">
      <alignment horizontal="right" wrapText="1"/>
    </xf>
    <xf numFmtId="0" fontId="20" fillId="0" borderId="1" xfId="0" applyFont="1" applyBorder="1" applyAlignment="1">
      <alignment horizontal="right" wrapText="1"/>
    </xf>
    <xf numFmtId="0" fontId="20" fillId="0" borderId="2" xfId="0" applyFont="1" applyBorder="1" applyAlignment="1">
      <alignment horizontal="right" wrapText="1"/>
    </xf>
    <xf numFmtId="0" fontId="20" fillId="0" borderId="4" xfId="0" applyFont="1" applyBorder="1" applyAlignment="1">
      <alignment horizontal="right" wrapText="1"/>
    </xf>
    <xf numFmtId="0" fontId="0" fillId="0" borderId="2" xfId="0" applyBorder="1" applyAlignment="1">
      <alignment horizontal="right" wrapText="1"/>
    </xf>
    <xf numFmtId="0" fontId="0" fillId="0" borderId="4" xfId="0" applyBorder="1" applyAlignment="1">
      <alignment horizontal="right" wrapText="1"/>
    </xf>
    <xf numFmtId="169" fontId="7" fillId="0" borderId="3" xfId="5" applyNumberFormat="1" applyFont="1" applyBorder="1" applyAlignment="1">
      <alignment horizontal="right" wrapText="1"/>
    </xf>
    <xf numFmtId="164" fontId="7" fillId="0" borderId="2" xfId="11" applyFont="1" applyBorder="1" applyAlignment="1">
      <alignment horizontal="right" wrapText="1"/>
    </xf>
    <xf numFmtId="164" fontId="7" fillId="0" borderId="3" xfId="11" applyFont="1" applyBorder="1" applyAlignment="1">
      <alignment horizontal="right" wrapText="1"/>
    </xf>
    <xf numFmtId="164" fontId="7" fillId="0" borderId="4" xfId="11" applyFont="1" applyBorder="1" applyAlignment="1">
      <alignment horizontal="right" wrapText="1"/>
    </xf>
    <xf numFmtId="15" fontId="11" fillId="0" borderId="8" xfId="2" applyNumberFormat="1" applyBorder="1" applyAlignment="1">
      <alignment horizontal="center"/>
    </xf>
    <xf numFmtId="15" fontId="11" fillId="0" borderId="10" xfId="2" applyNumberFormat="1" applyBorder="1" applyAlignment="1">
      <alignment horizontal="center"/>
    </xf>
    <xf numFmtId="15" fontId="7" fillId="0" borderId="2" xfId="2" applyNumberFormat="1" applyFont="1" applyBorder="1" applyAlignment="1">
      <alignment horizontal="right" wrapText="1"/>
    </xf>
    <xf numFmtId="15" fontId="7" fillId="0" borderId="4" xfId="2" applyNumberFormat="1" applyFont="1" applyBorder="1" applyAlignment="1">
      <alignment horizontal="right" wrapText="1"/>
    </xf>
    <xf numFmtId="15" fontId="11" fillId="0" borderId="8" xfId="2" applyNumberFormat="1" applyBorder="1" applyAlignment="1">
      <alignment horizontal="right"/>
    </xf>
    <xf numFmtId="15" fontId="11" fillId="0" borderId="10" xfId="2" applyNumberFormat="1" applyBorder="1" applyAlignment="1">
      <alignment horizontal="right"/>
    </xf>
    <xf numFmtId="15" fontId="11" fillId="0" borderId="1" xfId="2" applyNumberFormat="1" applyBorder="1" applyAlignment="1">
      <alignment horizontal="right"/>
    </xf>
    <xf numFmtId="15" fontId="11" fillId="0" borderId="2" xfId="2" applyNumberFormat="1" applyBorder="1" applyAlignment="1">
      <alignment horizontal="right"/>
    </xf>
    <xf numFmtId="15" fontId="11" fillId="0" borderId="4" xfId="2" applyNumberFormat="1" applyBorder="1" applyAlignment="1">
      <alignment horizontal="right"/>
    </xf>
    <xf numFmtId="169" fontId="7" fillId="0" borderId="2" xfId="5" applyNumberFormat="1" applyFont="1" applyFill="1" applyBorder="1" applyAlignment="1">
      <alignment horizontal="right" wrapText="1"/>
    </xf>
    <xf numFmtId="169" fontId="7" fillId="0" borderId="4" xfId="5" applyNumberFormat="1" applyFont="1" applyFill="1" applyBorder="1" applyAlignment="1">
      <alignment horizontal="right" wrapText="1"/>
    </xf>
    <xf numFmtId="169" fontId="8" fillId="0" borderId="2" xfId="5" applyNumberFormat="1" applyFont="1" applyBorder="1" applyAlignment="1">
      <alignment horizontal="center" vertical="center" wrapText="1"/>
    </xf>
    <xf numFmtId="169" fontId="8" fillId="0" borderId="4" xfId="5" applyNumberFormat="1" applyFont="1" applyBorder="1" applyAlignment="1">
      <alignment horizontal="center" vertical="center" wrapText="1"/>
    </xf>
    <xf numFmtId="172" fontId="18" fillId="0" borderId="2" xfId="11" applyNumberFormat="1" applyFont="1" applyBorder="1" applyAlignment="1">
      <alignment horizontal="right" vertical="center" wrapText="1"/>
    </xf>
    <xf numFmtId="172" fontId="18" fillId="0" borderId="3" xfId="11" applyNumberFormat="1" applyFont="1" applyBorder="1" applyAlignment="1">
      <alignment horizontal="right" vertical="center" wrapText="1"/>
    </xf>
    <xf numFmtId="164" fontId="7" fillId="0" borderId="1" xfId="11" applyFont="1" applyBorder="1" applyAlignment="1">
      <alignment vertical="center" wrapText="1"/>
    </xf>
    <xf numFmtId="38" fontId="7" fillId="0" borderId="2" xfId="2" applyNumberFormat="1" applyFont="1" applyBorder="1" applyAlignment="1">
      <alignment horizontal="center" vertical="center" wrapText="1"/>
    </xf>
    <xf numFmtId="38" fontId="7" fillId="0" borderId="4" xfId="2" applyNumberFormat="1" applyFont="1" applyBorder="1" applyAlignment="1">
      <alignment horizontal="center" vertical="center" wrapText="1"/>
    </xf>
    <xf numFmtId="15" fontId="7" fillId="0" borderId="1" xfId="2" applyNumberFormat="1" applyFont="1" applyBorder="1" applyAlignment="1">
      <alignment horizontal="center" vertical="center" wrapText="1"/>
    </xf>
    <xf numFmtId="15" fontId="5" fillId="0" borderId="1" xfId="0" applyNumberFormat="1" applyFont="1" applyBorder="1" applyAlignment="1">
      <alignment horizontal="center" vertical="center" wrapText="1"/>
    </xf>
    <xf numFmtId="169" fontId="7" fillId="0" borderId="2" xfId="5" applyNumberFormat="1" applyFont="1" applyBorder="1" applyAlignment="1">
      <alignment horizontal="right" vertical="center" wrapText="1"/>
    </xf>
    <xf numFmtId="169" fontId="7" fillId="0" borderId="4" xfId="5" applyNumberFormat="1" applyFont="1" applyBorder="1" applyAlignment="1">
      <alignment horizontal="right" vertical="center" wrapText="1"/>
    </xf>
    <xf numFmtId="164" fontId="7" fillId="0" borderId="2" xfId="11" applyFont="1" applyBorder="1" applyAlignment="1">
      <alignment horizontal="center" vertical="center" wrapText="1"/>
    </xf>
    <xf numFmtId="164" fontId="7" fillId="0" borderId="3" xfId="11" applyFont="1" applyBorder="1" applyAlignment="1">
      <alignment horizontal="center" vertical="center" wrapText="1"/>
    </xf>
    <xf numFmtId="164" fontId="7" fillId="0" borderId="4" xfId="11" applyFont="1" applyBorder="1" applyAlignment="1">
      <alignment horizontal="center" vertical="center" wrapText="1"/>
    </xf>
    <xf numFmtId="172" fontId="8" fillId="0" borderId="2" xfId="11" applyNumberFormat="1" applyFont="1" applyBorder="1" applyAlignment="1">
      <alignment horizontal="right" vertical="center" wrapText="1"/>
    </xf>
    <xf numFmtId="172" fontId="8" fillId="0" borderId="4" xfId="11" applyNumberFormat="1" applyFont="1" applyBorder="1" applyAlignment="1">
      <alignment horizontal="right" vertical="center" wrapText="1"/>
    </xf>
    <xf numFmtId="169" fontId="7" fillId="0" borderId="1" xfId="2" applyNumberFormat="1" applyFont="1" applyBorder="1" applyAlignment="1">
      <alignment horizontal="center" vertical="center" wrapText="1"/>
    </xf>
    <xf numFmtId="15" fontId="5" fillId="0" borderId="2" xfId="0" applyNumberFormat="1" applyFont="1" applyBorder="1" applyAlignment="1">
      <alignment horizontal="center" vertical="center" wrapText="1"/>
    </xf>
    <xf numFmtId="15" fontId="5" fillId="0" borderId="4" xfId="0" applyNumberFormat="1" applyFont="1" applyBorder="1" applyAlignment="1">
      <alignment horizontal="center" vertical="center" wrapText="1"/>
    </xf>
    <xf numFmtId="164" fontId="8" fillId="0" borderId="1" xfId="11" applyFont="1" applyBorder="1" applyAlignment="1">
      <alignment horizontal="center" vertical="center" wrapText="1"/>
    </xf>
    <xf numFmtId="165" fontId="7" fillId="0" borderId="1" xfId="2" applyNumberFormat="1" applyFont="1" applyBorder="1" applyAlignment="1">
      <alignment horizontal="center" vertical="center" wrapText="1"/>
    </xf>
    <xf numFmtId="164" fontId="7" fillId="0" borderId="1" xfId="11" applyFont="1" applyBorder="1" applyAlignment="1">
      <alignment horizontal="center" vertical="center" wrapText="1"/>
    </xf>
    <xf numFmtId="164" fontId="7" fillId="0" borderId="1" xfId="11" applyFont="1" applyBorder="1" applyAlignment="1">
      <alignment horizontal="center" vertical="center"/>
    </xf>
    <xf numFmtId="15" fontId="7" fillId="0" borderId="1" xfId="2" applyNumberFormat="1" applyFont="1" applyBorder="1" applyAlignment="1">
      <alignment horizontal="center" vertical="center"/>
    </xf>
    <xf numFmtId="0" fontId="7" fillId="15" borderId="1" xfId="2" applyFont="1" applyFill="1" applyBorder="1" applyAlignment="1">
      <alignment horizontal="center" vertical="center" wrapText="1"/>
    </xf>
    <xf numFmtId="0" fontId="7" fillId="15" borderId="2" xfId="2" applyFont="1" applyFill="1" applyBorder="1" applyAlignment="1">
      <alignment horizontal="center" vertical="center" wrapText="1"/>
    </xf>
    <xf numFmtId="0" fontId="7" fillId="15" borderId="4" xfId="2" applyFont="1" applyFill="1" applyBorder="1" applyAlignment="1">
      <alignment horizontal="center" vertical="center" wrapText="1"/>
    </xf>
    <xf numFmtId="38" fontId="7" fillId="15" borderId="2" xfId="2" applyNumberFormat="1" applyFont="1" applyFill="1" applyBorder="1" applyAlignment="1">
      <alignment horizontal="center" vertical="center" wrapText="1"/>
    </xf>
    <xf numFmtId="38" fontId="7" fillId="15" borderId="4" xfId="2" applyNumberFormat="1" applyFont="1" applyFill="1" applyBorder="1" applyAlignment="1">
      <alignment horizontal="center" vertical="center" wrapText="1"/>
    </xf>
    <xf numFmtId="169" fontId="7" fillId="15" borderId="1" xfId="5" applyNumberFormat="1" applyFont="1" applyFill="1" applyBorder="1" applyAlignment="1">
      <alignment horizontal="center" vertical="center" wrapText="1"/>
    </xf>
    <xf numFmtId="15" fontId="7" fillId="15" borderId="1" xfId="2" applyNumberFormat="1" applyFont="1" applyFill="1" applyBorder="1" applyAlignment="1">
      <alignment horizontal="center" vertical="center" wrapText="1"/>
    </xf>
    <xf numFmtId="15" fontId="5" fillId="15" borderId="1" xfId="0" applyNumberFormat="1" applyFont="1" applyFill="1" applyBorder="1" applyAlignment="1">
      <alignment horizontal="center" vertical="center" wrapText="1"/>
    </xf>
    <xf numFmtId="164" fontId="0" fillId="15" borderId="5" xfId="11" applyFont="1" applyFill="1" applyBorder="1" applyAlignment="1">
      <alignment horizontal="center"/>
    </xf>
    <xf numFmtId="164" fontId="0" fillId="15" borderId="7" xfId="11" applyFont="1" applyFill="1" applyBorder="1" applyAlignment="1">
      <alignment horizontal="center"/>
    </xf>
    <xf numFmtId="164" fontId="0" fillId="0" borderId="5" xfId="11" applyFont="1" applyBorder="1" applyAlignment="1">
      <alignment horizontal="center"/>
    </xf>
    <xf numFmtId="164" fontId="0" fillId="0" borderId="7" xfId="11" applyFont="1" applyBorder="1" applyAlignment="1">
      <alignment horizontal="center"/>
    </xf>
    <xf numFmtId="49" fontId="8" fillId="14" borderId="2" xfId="2" applyNumberFormat="1" applyFont="1" applyFill="1" applyBorder="1" applyAlignment="1">
      <alignment horizontal="justify" vertical="justify" wrapText="1"/>
    </xf>
    <xf numFmtId="49" fontId="8" fillId="14" borderId="3" xfId="2" applyNumberFormat="1" applyFont="1" applyFill="1" applyBorder="1" applyAlignment="1">
      <alignment horizontal="justify" vertical="justify" wrapText="1"/>
    </xf>
    <xf numFmtId="49" fontId="8" fillId="14" borderId="4" xfId="2" applyNumberFormat="1" applyFont="1" applyFill="1" applyBorder="1" applyAlignment="1">
      <alignment horizontal="justify" vertical="justify" wrapText="1"/>
    </xf>
    <xf numFmtId="0" fontId="8" fillId="14" borderId="2" xfId="2" applyFont="1" applyFill="1" applyBorder="1" applyAlignment="1">
      <alignment horizontal="justify" vertical="justify" wrapText="1"/>
    </xf>
    <xf numFmtId="0" fontId="8" fillId="14" borderId="3" xfId="2" applyFont="1" applyFill="1" applyBorder="1" applyAlignment="1">
      <alignment horizontal="justify" vertical="justify" wrapText="1"/>
    </xf>
    <xf numFmtId="0" fontId="8" fillId="14" borderId="4" xfId="2" applyFont="1" applyFill="1" applyBorder="1" applyAlignment="1">
      <alignment horizontal="justify" vertical="justify" wrapText="1"/>
    </xf>
    <xf numFmtId="0" fontId="8" fillId="2" borderId="2" xfId="2" applyFont="1" applyFill="1" applyBorder="1" applyAlignment="1">
      <alignment horizontal="left" vertical="center"/>
    </xf>
    <xf numFmtId="0" fontId="8" fillId="2" borderId="3" xfId="2" applyFont="1" applyFill="1" applyBorder="1" applyAlignment="1">
      <alignment horizontal="left" vertical="center"/>
    </xf>
    <xf numFmtId="0" fontId="8" fillId="2" borderId="4" xfId="2" applyFont="1" applyFill="1" applyBorder="1" applyAlignment="1">
      <alignment horizontal="left" vertical="center"/>
    </xf>
    <xf numFmtId="0" fontId="8" fillId="2" borderId="2" xfId="2" applyFont="1" applyFill="1" applyBorder="1" applyAlignment="1">
      <alignment horizontal="center" vertical="center"/>
    </xf>
    <xf numFmtId="0" fontId="8" fillId="2" borderId="3" xfId="2" applyFont="1" applyFill="1" applyBorder="1" applyAlignment="1">
      <alignment horizontal="center" vertical="center"/>
    </xf>
    <xf numFmtId="0" fontId="8" fillId="2" borderId="4" xfId="2" applyFont="1" applyFill="1" applyBorder="1" applyAlignment="1">
      <alignment horizontal="center" vertical="center"/>
    </xf>
    <xf numFmtId="38" fontId="8" fillId="3" borderId="14" xfId="2" applyNumberFormat="1" applyFont="1" applyFill="1" applyBorder="1" applyAlignment="1">
      <alignment horizontal="center" vertical="center"/>
    </xf>
    <xf numFmtId="38" fontId="8" fillId="3" borderId="15" xfId="2" applyNumberFormat="1" applyFont="1" applyFill="1" applyBorder="1" applyAlignment="1">
      <alignment horizontal="center" vertical="center"/>
    </xf>
    <xf numFmtId="0" fontId="8" fillId="14" borderId="2" xfId="2" applyFont="1" applyFill="1" applyBorder="1" applyAlignment="1">
      <alignment horizontal="center" vertical="center"/>
    </xf>
    <xf numFmtId="0" fontId="8" fillId="14" borderId="4" xfId="2" applyFont="1" applyFill="1" applyBorder="1" applyAlignment="1">
      <alignment horizontal="center" vertical="center"/>
    </xf>
    <xf numFmtId="0" fontId="8" fillId="14" borderId="3" xfId="2" applyFont="1" applyFill="1" applyBorder="1" applyAlignment="1">
      <alignment horizontal="center" vertical="center"/>
    </xf>
    <xf numFmtId="0" fontId="8" fillId="14" borderId="5" xfId="2" applyFont="1" applyFill="1" applyBorder="1" applyAlignment="1">
      <alignment horizontal="center" vertical="center"/>
    </xf>
    <xf numFmtId="0" fontId="8" fillId="14" borderId="6" xfId="2" applyFont="1" applyFill="1" applyBorder="1" applyAlignment="1">
      <alignment horizontal="center" vertical="center"/>
    </xf>
    <xf numFmtId="0" fontId="8" fillId="14" borderId="7" xfId="2" applyFont="1" applyFill="1" applyBorder="1" applyAlignment="1">
      <alignment horizontal="center" vertical="center"/>
    </xf>
    <xf numFmtId="0" fontId="8" fillId="14" borderId="8" xfId="2" applyFont="1" applyFill="1" applyBorder="1" applyAlignment="1">
      <alignment horizontal="center" vertical="center"/>
    </xf>
    <xf numFmtId="0" fontId="8" fillId="14" borderId="9" xfId="2" applyFont="1" applyFill="1" applyBorder="1" applyAlignment="1">
      <alignment horizontal="center" vertical="center"/>
    </xf>
    <xf numFmtId="0" fontId="8" fillId="14" borderId="10" xfId="2" applyFont="1" applyFill="1" applyBorder="1" applyAlignment="1">
      <alignment horizontal="center" vertical="center"/>
    </xf>
    <xf numFmtId="38" fontId="8" fillId="3" borderId="2" xfId="2" applyNumberFormat="1" applyFont="1" applyFill="1" applyBorder="1" applyAlignment="1">
      <alignment horizontal="center" vertical="center" wrapText="1"/>
    </xf>
    <xf numFmtId="38" fontId="8" fillId="3" borderId="4" xfId="2" applyNumberFormat="1" applyFont="1" applyFill="1" applyBorder="1" applyAlignment="1">
      <alignment horizontal="center" vertical="center" wrapText="1"/>
    </xf>
    <xf numFmtId="0" fontId="36" fillId="0" borderId="20" xfId="12" applyFont="1" applyBorder="1" applyAlignment="1">
      <alignment horizontal="center" vertical="center"/>
    </xf>
    <xf numFmtId="0" fontId="36" fillId="0" borderId="18" xfId="12" applyFont="1" applyBorder="1" applyAlignment="1">
      <alignment horizontal="center" vertical="center"/>
    </xf>
    <xf numFmtId="0" fontId="36" fillId="0" borderId="19" xfId="12" applyFont="1" applyBorder="1" applyAlignment="1">
      <alignment horizontal="center" vertical="center"/>
    </xf>
    <xf numFmtId="0" fontId="36" fillId="0" borderId="25" xfId="12" applyFont="1" applyBorder="1" applyAlignment="1">
      <alignment horizontal="center" vertical="center"/>
    </xf>
    <xf numFmtId="0" fontId="36" fillId="0" borderId="0" xfId="12" applyFont="1" applyAlignment="1">
      <alignment horizontal="center" vertical="center"/>
    </xf>
    <xf numFmtId="0" fontId="36" fillId="0" borderId="24" xfId="12" applyFont="1" applyBorder="1" applyAlignment="1">
      <alignment horizontal="center" vertical="center"/>
    </xf>
    <xf numFmtId="0" fontId="25" fillId="20" borderId="20" xfId="12" applyFont="1" applyFill="1" applyBorder="1" applyAlignment="1">
      <alignment horizontal="center" vertical="center" wrapText="1"/>
    </xf>
    <xf numFmtId="0" fontId="25" fillId="20" borderId="18" xfId="12" applyFont="1" applyFill="1" applyBorder="1" applyAlignment="1">
      <alignment horizontal="center" vertical="center" wrapText="1"/>
    </xf>
    <xf numFmtId="0" fontId="25" fillId="20" borderId="19" xfId="12" applyFont="1" applyFill="1" applyBorder="1" applyAlignment="1">
      <alignment horizontal="center" vertical="center" wrapText="1"/>
    </xf>
    <xf numFmtId="0" fontId="25" fillId="20" borderId="26" xfId="12" applyFont="1" applyFill="1" applyBorder="1" applyAlignment="1">
      <alignment horizontal="center" vertical="center" wrapText="1"/>
    </xf>
    <xf numFmtId="0" fontId="25" fillId="20" borderId="27" xfId="12" applyFont="1" applyFill="1" applyBorder="1" applyAlignment="1">
      <alignment horizontal="center" vertical="center" wrapText="1"/>
    </xf>
    <xf numFmtId="0" fontId="25" fillId="20" borderId="28" xfId="12" applyFont="1" applyFill="1" applyBorder="1" applyAlignment="1">
      <alignment horizontal="center" vertical="center" wrapText="1"/>
    </xf>
    <xf numFmtId="0" fontId="3" fillId="20" borderId="20" xfId="12" applyFont="1" applyFill="1" applyBorder="1" applyAlignment="1">
      <alignment horizontal="center" vertical="center" wrapText="1"/>
    </xf>
    <xf numFmtId="0" fontId="3" fillId="20" borderId="18" xfId="12" applyFont="1" applyFill="1" applyBorder="1" applyAlignment="1">
      <alignment horizontal="center" vertical="center" wrapText="1"/>
    </xf>
    <xf numFmtId="0" fontId="3" fillId="20" borderId="19" xfId="12" applyFont="1" applyFill="1" applyBorder="1" applyAlignment="1">
      <alignment horizontal="center" vertical="center" wrapText="1"/>
    </xf>
    <xf numFmtId="0" fontId="3" fillId="20" borderId="26" xfId="12" applyFont="1" applyFill="1" applyBorder="1" applyAlignment="1">
      <alignment horizontal="center" vertical="center" wrapText="1"/>
    </xf>
    <xf numFmtId="0" fontId="3" fillId="20" borderId="27" xfId="12" applyFont="1" applyFill="1" applyBorder="1" applyAlignment="1">
      <alignment horizontal="center" vertical="center" wrapText="1"/>
    </xf>
    <xf numFmtId="0" fontId="3" fillId="20" borderId="28" xfId="12" applyFont="1" applyFill="1" applyBorder="1" applyAlignment="1">
      <alignment horizontal="center" vertical="center" wrapText="1"/>
    </xf>
    <xf numFmtId="0" fontId="28" fillId="0" borderId="20" xfId="12" applyFont="1" applyBorder="1" applyAlignment="1">
      <alignment horizontal="center" vertical="center"/>
    </xf>
    <xf numFmtId="0" fontId="28" fillId="0" borderId="18" xfId="12" applyFont="1" applyBorder="1" applyAlignment="1">
      <alignment horizontal="center" vertical="center"/>
    </xf>
    <xf numFmtId="0" fontId="28" fillId="0" borderId="19" xfId="12" applyFont="1" applyBorder="1" applyAlignment="1">
      <alignment horizontal="center" vertical="center"/>
    </xf>
    <xf numFmtId="0" fontId="28" fillId="0" borderId="25" xfId="12" applyFont="1" applyBorder="1" applyAlignment="1">
      <alignment horizontal="center" vertical="center"/>
    </xf>
    <xf numFmtId="0" fontId="28" fillId="0" borderId="0" xfId="12" applyFont="1" applyAlignment="1">
      <alignment horizontal="center" vertical="center"/>
    </xf>
    <xf numFmtId="0" fontId="28" fillId="0" borderId="24" xfId="12" applyFont="1" applyBorder="1" applyAlignment="1">
      <alignment horizontal="center" vertical="center"/>
    </xf>
    <xf numFmtId="0" fontId="3" fillId="0" borderId="2" xfId="12" applyFont="1" applyBorder="1" applyAlignment="1">
      <alignment horizontal="center" vertical="center"/>
    </xf>
    <xf numFmtId="0" fontId="3" fillId="0" borderId="3" xfId="12" applyFont="1" applyBorder="1" applyAlignment="1">
      <alignment horizontal="center" vertical="center"/>
    </xf>
    <xf numFmtId="0" fontId="3" fillId="0" borderId="4" xfId="12" applyFont="1" applyBorder="1" applyAlignment="1">
      <alignment horizontal="center" vertical="center"/>
    </xf>
    <xf numFmtId="14" fontId="34" fillId="0" borderId="2" xfId="12" applyNumberFormat="1" applyFont="1" applyBorder="1" applyAlignment="1">
      <alignment horizontal="center" vertical="center"/>
    </xf>
    <xf numFmtId="0" fontId="34" fillId="0" borderId="3" xfId="12" applyFont="1" applyBorder="1" applyAlignment="1">
      <alignment horizontal="center" vertical="center"/>
    </xf>
    <xf numFmtId="0" fontId="34" fillId="0" borderId="4" xfId="12" applyFont="1" applyBorder="1" applyAlignment="1">
      <alignment horizontal="center" vertical="center"/>
    </xf>
    <xf numFmtId="0" fontId="43" fillId="0" borderId="48" xfId="12" applyFont="1" applyBorder="1" applyAlignment="1">
      <alignment horizontal="center" vertical="center"/>
    </xf>
    <xf numFmtId="0" fontId="43" fillId="0" borderId="6" xfId="12" applyFont="1" applyBorder="1" applyAlignment="1">
      <alignment horizontal="center" vertical="center"/>
    </xf>
    <xf numFmtId="0" fontId="43" fillId="0" borderId="7" xfId="12" applyFont="1" applyBorder="1" applyAlignment="1">
      <alignment horizontal="center" vertical="center"/>
    </xf>
    <xf numFmtId="0" fontId="43" fillId="0" borderId="47" xfId="12" applyFont="1" applyBorder="1" applyAlignment="1">
      <alignment horizontal="center" vertical="center"/>
    </xf>
    <xf numFmtId="0" fontId="43" fillId="0" borderId="9" xfId="12" applyFont="1" applyBorder="1" applyAlignment="1">
      <alignment horizontal="center" vertical="center"/>
    </xf>
    <xf numFmtId="0" fontId="43" fillId="0" borderId="10" xfId="12" applyFont="1" applyBorder="1" applyAlignment="1">
      <alignment horizontal="center" vertical="center"/>
    </xf>
    <xf numFmtId="49" fontId="26" fillId="0" borderId="1" xfId="12" applyNumberFormat="1" applyFont="1" applyBorder="1" applyAlignment="1">
      <alignment horizontal="center" vertical="center" shrinkToFit="1"/>
    </xf>
    <xf numFmtId="49" fontId="26" fillId="0" borderId="30" xfId="12" applyNumberFormat="1" applyFont="1" applyBorder="1" applyAlignment="1">
      <alignment horizontal="center" vertical="center" shrinkToFit="1"/>
    </xf>
    <xf numFmtId="0" fontId="27" fillId="20" borderId="18" xfId="12" applyFont="1" applyFill="1" applyBorder="1" applyAlignment="1">
      <alignment horizontal="center" vertical="center" wrapText="1"/>
    </xf>
    <xf numFmtId="0" fontId="27" fillId="20" borderId="19" xfId="12" applyFont="1" applyFill="1" applyBorder="1" applyAlignment="1">
      <alignment horizontal="center" vertical="center" wrapText="1"/>
    </xf>
    <xf numFmtId="0" fontId="27" fillId="20" borderId="27" xfId="12" applyFont="1" applyFill="1" applyBorder="1" applyAlignment="1">
      <alignment horizontal="center" vertical="center" wrapText="1"/>
    </xf>
    <xf numFmtId="0" fontId="27" fillId="20" borderId="28" xfId="12" applyFont="1" applyFill="1" applyBorder="1" applyAlignment="1">
      <alignment horizontal="center" vertical="center" wrapText="1"/>
    </xf>
    <xf numFmtId="0" fontId="0" fillId="20" borderId="20" xfId="12" applyFont="1" applyFill="1" applyBorder="1" applyAlignment="1">
      <alignment horizontal="center" vertical="center" wrapText="1"/>
    </xf>
    <xf numFmtId="0" fontId="2" fillId="20" borderId="18" xfId="12" applyFill="1" applyBorder="1" applyAlignment="1">
      <alignment horizontal="center" vertical="center" wrapText="1"/>
    </xf>
    <xf numFmtId="0" fontId="2" fillId="20" borderId="19" xfId="12" applyFill="1" applyBorder="1" applyAlignment="1">
      <alignment horizontal="center" vertical="center" wrapText="1"/>
    </xf>
    <xf numFmtId="0" fontId="2" fillId="20" borderId="26" xfId="12" applyFill="1" applyBorder="1" applyAlignment="1">
      <alignment horizontal="center" vertical="center" wrapText="1"/>
    </xf>
    <xf numFmtId="0" fontId="2" fillId="20" borderId="27" xfId="12" applyFill="1" applyBorder="1" applyAlignment="1">
      <alignment horizontal="center" vertical="center" wrapText="1"/>
    </xf>
    <xf numFmtId="0" fontId="2" fillId="20" borderId="28" xfId="12" applyFill="1" applyBorder="1" applyAlignment="1">
      <alignment horizontal="center" vertical="center" wrapText="1"/>
    </xf>
    <xf numFmtId="0" fontId="10" fillId="14" borderId="71" xfId="7" applyFont="1" applyFill="1" applyBorder="1" applyAlignment="1">
      <alignment horizontal="center" vertical="center" wrapText="1"/>
    </xf>
    <xf numFmtId="0" fontId="10" fillId="14" borderId="1" xfId="7" applyFont="1" applyFill="1" applyBorder="1" applyAlignment="1">
      <alignment horizontal="center" vertical="center" wrapText="1"/>
    </xf>
    <xf numFmtId="0" fontId="10" fillId="14" borderId="30" xfId="7" applyFont="1" applyFill="1" applyBorder="1" applyAlignment="1">
      <alignment horizontal="center" vertical="center" wrapText="1"/>
    </xf>
    <xf numFmtId="0" fontId="10" fillId="14" borderId="42" xfId="7" applyFont="1" applyFill="1" applyBorder="1" applyAlignment="1">
      <alignment horizontal="center" vertical="center" wrapText="1"/>
    </xf>
    <xf numFmtId="0" fontId="10" fillId="14" borderId="31" xfId="7" applyFont="1" applyFill="1" applyBorder="1" applyAlignment="1">
      <alignment horizontal="center" vertical="center" wrapText="1"/>
    </xf>
    <xf numFmtId="0" fontId="10" fillId="14" borderId="32" xfId="7" applyFont="1" applyFill="1" applyBorder="1" applyAlignment="1">
      <alignment horizontal="center" vertical="center" wrapText="1"/>
    </xf>
    <xf numFmtId="0" fontId="10" fillId="14" borderId="38" xfId="7" applyFont="1" applyFill="1" applyBorder="1" applyAlignment="1">
      <alignment horizontal="center" vertical="center" wrapText="1"/>
    </xf>
    <xf numFmtId="0" fontId="10" fillId="14" borderId="21" xfId="7" applyFont="1" applyFill="1" applyBorder="1" applyAlignment="1">
      <alignment horizontal="center" vertical="center" wrapText="1"/>
    </xf>
    <xf numFmtId="0" fontId="10" fillId="14" borderId="22" xfId="7" applyFont="1" applyFill="1" applyBorder="1" applyAlignment="1">
      <alignment horizontal="center" vertical="center" wrapText="1"/>
    </xf>
    <xf numFmtId="14" fontId="3" fillId="0" borderId="2" xfId="12" applyNumberFormat="1" applyFont="1" applyBorder="1" applyAlignment="1">
      <alignment horizontal="center" vertical="center"/>
    </xf>
    <xf numFmtId="14" fontId="3" fillId="0" borderId="3" xfId="12" applyNumberFormat="1" applyFont="1" applyBorder="1" applyAlignment="1">
      <alignment horizontal="center" vertical="center"/>
    </xf>
    <xf numFmtId="14" fontId="3" fillId="0" borderId="4" xfId="12" applyNumberFormat="1" applyFont="1" applyBorder="1" applyAlignment="1">
      <alignment horizontal="center" vertical="center"/>
    </xf>
    <xf numFmtId="0" fontId="43" fillId="0" borderId="25" xfId="12" applyFont="1" applyBorder="1" applyAlignment="1">
      <alignment horizontal="center" vertical="center"/>
    </xf>
    <xf numFmtId="0" fontId="43" fillId="0" borderId="0" xfId="12" applyFont="1" applyAlignment="1">
      <alignment horizontal="center" vertical="center"/>
    </xf>
    <xf numFmtId="0" fontId="43" fillId="0" borderId="17" xfId="12" applyFont="1" applyBorder="1" applyAlignment="1">
      <alignment horizontal="center" vertical="center"/>
    </xf>
    <xf numFmtId="49" fontId="26" fillId="0" borderId="14" xfId="12" applyNumberFormat="1" applyFont="1" applyBorder="1" applyAlignment="1">
      <alignment horizontal="center" vertical="center" shrinkToFit="1"/>
    </xf>
    <xf numFmtId="49" fontId="26" fillId="0" borderId="44" xfId="12" applyNumberFormat="1" applyFont="1" applyBorder="1" applyAlignment="1">
      <alignment horizontal="center" vertical="center" shrinkToFit="1"/>
    </xf>
    <xf numFmtId="0" fontId="43" fillId="0" borderId="49" xfId="12" applyFont="1" applyBorder="1" applyAlignment="1">
      <alignment horizontal="center" vertical="center"/>
    </xf>
    <xf numFmtId="0" fontId="43" fillId="0" borderId="43" xfId="12" applyFont="1" applyBorder="1" applyAlignment="1">
      <alignment horizontal="center" vertical="center"/>
    </xf>
    <xf numFmtId="0" fontId="43" fillId="0" borderId="50" xfId="12" applyFont="1" applyBorder="1" applyAlignment="1">
      <alignment horizontal="center" vertical="center"/>
    </xf>
    <xf numFmtId="0" fontId="43" fillId="0" borderId="66" xfId="12" applyFont="1" applyBorder="1" applyAlignment="1">
      <alignment horizontal="center" vertical="center"/>
    </xf>
    <xf numFmtId="0" fontId="43" fillId="0" borderId="67" xfId="12" applyFont="1" applyBorder="1" applyAlignment="1">
      <alignment horizontal="center" vertical="center"/>
    </xf>
    <xf numFmtId="0" fontId="43" fillId="0" borderId="68" xfId="12" applyFont="1" applyBorder="1" applyAlignment="1">
      <alignment horizontal="center" vertical="center"/>
    </xf>
    <xf numFmtId="0" fontId="3" fillId="14" borderId="20" xfId="12" applyFont="1" applyFill="1" applyBorder="1" applyAlignment="1">
      <alignment horizontal="center" vertical="center" wrapText="1"/>
    </xf>
    <xf numFmtId="0" fontId="3" fillId="14" borderId="18" xfId="12" applyFont="1" applyFill="1" applyBorder="1" applyAlignment="1">
      <alignment horizontal="center" vertical="center" wrapText="1"/>
    </xf>
    <xf numFmtId="0" fontId="3" fillId="14" borderId="19" xfId="12" applyFont="1" applyFill="1" applyBorder="1" applyAlignment="1">
      <alignment horizontal="center" vertical="center" wrapText="1"/>
    </xf>
    <xf numFmtId="0" fontId="3" fillId="14" borderId="26" xfId="12" applyFont="1" applyFill="1" applyBorder="1" applyAlignment="1">
      <alignment horizontal="center" vertical="center" wrapText="1"/>
    </xf>
    <xf numFmtId="0" fontId="3" fillId="14" borderId="27" xfId="12" applyFont="1" applyFill="1" applyBorder="1" applyAlignment="1">
      <alignment horizontal="center" vertical="center" wrapText="1"/>
    </xf>
    <xf numFmtId="0" fontId="3" fillId="14" borderId="28" xfId="12" applyFont="1" applyFill="1" applyBorder="1" applyAlignment="1">
      <alignment horizontal="center" vertical="center" wrapText="1"/>
    </xf>
    <xf numFmtId="0" fontId="25" fillId="14" borderId="21" xfId="12" applyFont="1" applyFill="1" applyBorder="1" applyAlignment="1">
      <alignment horizontal="center" vertical="center" wrapText="1"/>
    </xf>
    <xf numFmtId="0" fontId="25" fillId="14" borderId="22" xfId="12" applyFont="1" applyFill="1" applyBorder="1" applyAlignment="1">
      <alignment horizontal="center" vertical="center" wrapText="1"/>
    </xf>
    <xf numFmtId="0" fontId="25" fillId="14" borderId="31" xfId="12" applyFont="1" applyFill="1" applyBorder="1" applyAlignment="1">
      <alignment horizontal="center" vertical="center" wrapText="1"/>
    </xf>
    <xf numFmtId="0" fontId="25" fillId="14" borderId="32" xfId="12" applyFont="1" applyFill="1" applyBorder="1" applyAlignment="1">
      <alignment horizontal="center" vertical="center" wrapText="1"/>
    </xf>
    <xf numFmtId="0" fontId="50" fillId="14" borderId="72" xfId="12" applyFont="1" applyFill="1" applyBorder="1" applyAlignment="1">
      <alignment horizontal="center" vertical="center" wrapText="1"/>
    </xf>
    <xf numFmtId="0" fontId="50" fillId="14" borderId="21" xfId="12" applyFont="1" applyFill="1" applyBorder="1" applyAlignment="1">
      <alignment horizontal="center" vertical="center" wrapText="1"/>
    </xf>
    <xf numFmtId="0" fontId="50" fillId="14" borderId="41" xfId="12" applyFont="1" applyFill="1" applyBorder="1" applyAlignment="1">
      <alignment horizontal="center" vertical="center" wrapText="1"/>
    </xf>
    <xf numFmtId="0" fontId="50" fillId="14" borderId="31" xfId="12" applyFont="1" applyFill="1" applyBorder="1" applyAlignment="1">
      <alignment horizontal="center" vertical="center" wrapText="1"/>
    </xf>
    <xf numFmtId="0" fontId="21" fillId="14" borderId="20" xfId="12" applyFont="1" applyFill="1" applyBorder="1" applyAlignment="1">
      <alignment horizontal="center" vertical="center" wrapText="1"/>
    </xf>
    <xf numFmtId="0" fontId="21" fillId="14" borderId="18" xfId="12" applyFont="1" applyFill="1" applyBorder="1" applyAlignment="1">
      <alignment horizontal="center" vertical="center" wrapText="1"/>
    </xf>
    <xf numFmtId="0" fontId="21" fillId="14" borderId="19" xfId="12" applyFont="1" applyFill="1" applyBorder="1" applyAlignment="1">
      <alignment horizontal="center" vertical="center" wrapText="1"/>
    </xf>
    <xf numFmtId="0" fontId="21" fillId="14" borderId="26" xfId="12" applyFont="1" applyFill="1" applyBorder="1" applyAlignment="1">
      <alignment horizontal="center" vertical="center" wrapText="1"/>
    </xf>
    <xf numFmtId="0" fontId="21" fillId="14" borderId="27" xfId="12" applyFont="1" applyFill="1" applyBorder="1" applyAlignment="1">
      <alignment horizontal="center" vertical="center" wrapText="1"/>
    </xf>
    <xf numFmtId="0" fontId="21" fillId="14" borderId="28" xfId="12" applyFont="1" applyFill="1" applyBorder="1" applyAlignment="1">
      <alignment horizontal="center" vertical="center" wrapText="1"/>
    </xf>
    <xf numFmtId="0" fontId="3" fillId="0" borderId="5" xfId="12" applyFont="1" applyBorder="1" applyAlignment="1">
      <alignment horizontal="center" vertical="center"/>
    </xf>
    <xf numFmtId="0" fontId="3" fillId="0" borderId="6" xfId="12" applyFont="1" applyBorder="1" applyAlignment="1">
      <alignment horizontal="center" vertical="center"/>
    </xf>
    <xf numFmtId="0" fontId="3" fillId="0" borderId="7" xfId="12" applyFont="1" applyBorder="1" applyAlignment="1">
      <alignment horizontal="center" vertical="center"/>
    </xf>
    <xf numFmtId="14" fontId="37" fillId="18" borderId="2" xfId="7" applyNumberFormat="1" applyFont="1" applyFill="1" applyBorder="1" applyAlignment="1">
      <alignment horizontal="center" vertical="center"/>
    </xf>
    <xf numFmtId="14" fontId="37" fillId="18" borderId="3" xfId="7" applyNumberFormat="1" applyFont="1" applyFill="1" applyBorder="1" applyAlignment="1">
      <alignment horizontal="center" vertical="center"/>
    </xf>
    <xf numFmtId="14" fontId="37" fillId="18" borderId="4" xfId="7" applyNumberFormat="1" applyFont="1" applyFill="1" applyBorder="1" applyAlignment="1">
      <alignment horizontal="center" vertical="center"/>
    </xf>
    <xf numFmtId="0" fontId="43" fillId="0" borderId="20" xfId="12" applyFont="1" applyBorder="1" applyAlignment="1">
      <alignment horizontal="center" vertical="center"/>
    </xf>
    <xf numFmtId="0" fontId="43" fillId="0" borderId="18" xfId="12" applyFont="1" applyBorder="1" applyAlignment="1">
      <alignment horizontal="center" vertical="center"/>
    </xf>
    <xf numFmtId="0" fontId="43" fillId="0" borderId="19" xfId="12" applyFont="1" applyBorder="1" applyAlignment="1">
      <alignment horizontal="center" vertical="center"/>
    </xf>
    <xf numFmtId="0" fontId="43" fillId="0" borderId="26" xfId="12" applyFont="1" applyBorder="1" applyAlignment="1">
      <alignment horizontal="center" vertical="center"/>
    </xf>
    <xf numFmtId="0" fontId="43" fillId="0" borderId="27" xfId="12" applyFont="1" applyBorder="1" applyAlignment="1">
      <alignment horizontal="center" vertical="center"/>
    </xf>
    <xf numFmtId="0" fontId="43" fillId="0" borderId="28" xfId="12" applyFont="1" applyBorder="1" applyAlignment="1">
      <alignment horizontal="center" vertical="center"/>
    </xf>
    <xf numFmtId="0" fontId="36" fillId="0" borderId="26" xfId="12" applyFont="1" applyBorder="1" applyAlignment="1">
      <alignment horizontal="center" vertical="center"/>
    </xf>
    <xf numFmtId="0" fontId="36" fillId="0" borderId="27" xfId="12" applyFont="1" applyBorder="1" applyAlignment="1">
      <alignment horizontal="center" vertical="center"/>
    </xf>
    <xf numFmtId="0" fontId="36" fillId="0" borderId="28" xfId="12" applyFont="1" applyBorder="1" applyAlignment="1">
      <alignment horizontal="center" vertical="center"/>
    </xf>
    <xf numFmtId="0" fontId="10" fillId="14" borderId="20" xfId="7" applyFont="1" applyFill="1" applyBorder="1" applyAlignment="1">
      <alignment horizontal="center" vertical="center" wrapText="1"/>
    </xf>
    <xf numFmtId="0" fontId="10" fillId="14" borderId="18" xfId="7" applyFont="1" applyFill="1" applyBorder="1" applyAlignment="1">
      <alignment horizontal="center" vertical="center" wrapText="1"/>
    </xf>
    <xf numFmtId="0" fontId="10" fillId="14" borderId="19" xfId="7" applyFont="1" applyFill="1" applyBorder="1" applyAlignment="1">
      <alignment horizontal="center" vertical="center" wrapText="1"/>
    </xf>
    <xf numFmtId="0" fontId="10" fillId="14" borderId="26" xfId="7" applyFont="1" applyFill="1" applyBorder="1" applyAlignment="1">
      <alignment horizontal="center" vertical="center" wrapText="1"/>
    </xf>
    <xf numFmtId="0" fontId="10" fillId="14" borderId="27" xfId="7" applyFont="1" applyFill="1" applyBorder="1" applyAlignment="1">
      <alignment horizontal="center" vertical="center" wrapText="1"/>
    </xf>
    <xf numFmtId="0" fontId="10" fillId="14" borderId="28" xfId="7" applyFont="1" applyFill="1" applyBorder="1" applyAlignment="1">
      <alignment horizontal="center" vertical="center" wrapText="1"/>
    </xf>
    <xf numFmtId="0" fontId="10" fillId="14" borderId="4" xfId="7" applyFont="1" applyFill="1" applyBorder="1" applyAlignment="1">
      <alignment horizontal="center" vertical="center" wrapText="1"/>
    </xf>
    <xf numFmtId="0" fontId="2" fillId="0" borderId="20" xfId="12" applyBorder="1" applyAlignment="1">
      <alignment horizontal="center"/>
    </xf>
    <xf numFmtId="0" fontId="2" fillId="0" borderId="18" xfId="12" applyBorder="1" applyAlignment="1">
      <alignment horizontal="center"/>
    </xf>
    <xf numFmtId="0" fontId="2" fillId="0" borderId="19" xfId="12" applyBorder="1" applyAlignment="1">
      <alignment horizontal="center"/>
    </xf>
    <xf numFmtId="0" fontId="2" fillId="0" borderId="25" xfId="12" applyBorder="1" applyAlignment="1">
      <alignment horizontal="center"/>
    </xf>
    <xf numFmtId="0" fontId="2" fillId="0" borderId="0" xfId="12" applyAlignment="1">
      <alignment horizontal="center"/>
    </xf>
    <xf numFmtId="0" fontId="2" fillId="0" borderId="24" xfId="12" applyBorder="1" applyAlignment="1">
      <alignment horizontal="center"/>
    </xf>
    <xf numFmtId="0" fontId="2" fillId="0" borderId="26" xfId="12" applyBorder="1" applyAlignment="1">
      <alignment horizontal="center"/>
    </xf>
    <xf numFmtId="0" fontId="2" fillId="0" borderId="27" xfId="12" applyBorder="1" applyAlignment="1">
      <alignment horizontal="center"/>
    </xf>
    <xf numFmtId="0" fontId="2" fillId="0" borderId="28" xfId="12" applyBorder="1" applyAlignment="1">
      <alignment horizontal="center"/>
    </xf>
    <xf numFmtId="0" fontId="10" fillId="14" borderId="5" xfId="7" applyFont="1" applyFill="1" applyBorder="1" applyAlignment="1">
      <alignment horizontal="center" vertical="center" wrapText="1"/>
    </xf>
    <xf numFmtId="0" fontId="10" fillId="14" borderId="6" xfId="7" applyFont="1" applyFill="1" applyBorder="1" applyAlignment="1">
      <alignment horizontal="center" vertical="center" wrapText="1"/>
    </xf>
    <xf numFmtId="0" fontId="10" fillId="14" borderId="7" xfId="7" applyFont="1" applyFill="1" applyBorder="1" applyAlignment="1">
      <alignment horizontal="center" vertical="center" wrapText="1"/>
    </xf>
    <xf numFmtId="0" fontId="10" fillId="14" borderId="8" xfId="7" applyFont="1" applyFill="1" applyBorder="1" applyAlignment="1">
      <alignment horizontal="center" vertical="center" wrapText="1"/>
    </xf>
    <xf numFmtId="0" fontId="10" fillId="14" borderId="9" xfId="7" applyFont="1" applyFill="1" applyBorder="1" applyAlignment="1">
      <alignment horizontal="center" vertical="center" wrapText="1"/>
    </xf>
    <xf numFmtId="0" fontId="10" fillId="14" borderId="10" xfId="7" applyFont="1" applyFill="1" applyBorder="1" applyAlignment="1">
      <alignment horizontal="center" vertical="center" wrapText="1"/>
    </xf>
    <xf numFmtId="0" fontId="10" fillId="14" borderId="16" xfId="7" applyFont="1" applyFill="1" applyBorder="1" applyAlignment="1">
      <alignment horizontal="center" vertical="center" wrapText="1"/>
    </xf>
    <xf numFmtId="0" fontId="10" fillId="14" borderId="0" xfId="7" applyFont="1" applyFill="1" applyAlignment="1">
      <alignment horizontal="center" vertical="center" wrapText="1"/>
    </xf>
    <xf numFmtId="0" fontId="10" fillId="14" borderId="17" xfId="7" applyFont="1" applyFill="1" applyBorder="1" applyAlignment="1">
      <alignment horizontal="center" vertical="center" wrapText="1"/>
    </xf>
    <xf numFmtId="0" fontId="10" fillId="14" borderId="14" xfId="7" applyFont="1" applyFill="1" applyBorder="1" applyAlignment="1">
      <alignment horizontal="center" vertical="center" wrapText="1"/>
    </xf>
    <xf numFmtId="0" fontId="27" fillId="20" borderId="20" xfId="12" applyFont="1" applyFill="1" applyBorder="1" applyAlignment="1">
      <alignment horizontal="center" vertical="center" wrapText="1"/>
    </xf>
    <xf numFmtId="0" fontId="27" fillId="20" borderId="26" xfId="12" applyFont="1" applyFill="1" applyBorder="1" applyAlignment="1">
      <alignment horizontal="center" vertical="center" wrapText="1"/>
    </xf>
    <xf numFmtId="0" fontId="27" fillId="6" borderId="49" xfId="12" applyFont="1" applyFill="1" applyBorder="1" applyAlignment="1">
      <alignment horizontal="justify" vertical="top" wrapText="1"/>
    </xf>
    <xf numFmtId="0" fontId="27" fillId="6" borderId="43" xfId="12" applyFont="1" applyFill="1" applyBorder="1" applyAlignment="1">
      <alignment horizontal="justify" vertical="top" wrapText="1"/>
    </xf>
    <xf numFmtId="0" fontId="27" fillId="6" borderId="50" xfId="12" applyFont="1" applyFill="1" applyBorder="1" applyAlignment="1">
      <alignment horizontal="justify" vertical="top" wrapText="1"/>
    </xf>
    <xf numFmtId="0" fontId="25" fillId="14" borderId="25" xfId="12" applyFont="1" applyFill="1" applyBorder="1" applyAlignment="1">
      <alignment horizontal="center" vertical="center" wrapText="1"/>
    </xf>
    <xf numFmtId="0" fontId="25" fillId="14" borderId="0" xfId="12" applyFont="1" applyFill="1" applyAlignment="1">
      <alignment horizontal="center" vertical="center" wrapText="1"/>
    </xf>
    <xf numFmtId="0" fontId="25" fillId="14" borderId="24" xfId="12" applyFont="1" applyFill="1" applyBorder="1" applyAlignment="1">
      <alignment horizontal="center" vertical="center" wrapText="1"/>
    </xf>
    <xf numFmtId="0" fontId="25" fillId="14" borderId="26" xfId="12" applyFont="1" applyFill="1" applyBorder="1" applyAlignment="1">
      <alignment horizontal="center" vertical="center" wrapText="1"/>
    </xf>
    <xf numFmtId="0" fontId="25" fillId="14" borderId="27" xfId="12" applyFont="1" applyFill="1" applyBorder="1" applyAlignment="1">
      <alignment horizontal="center" vertical="center" wrapText="1"/>
    </xf>
    <xf numFmtId="0" fontId="25" fillId="14" borderId="28" xfId="12" applyFont="1" applyFill="1" applyBorder="1" applyAlignment="1">
      <alignment horizontal="center" vertical="center" wrapText="1"/>
    </xf>
    <xf numFmtId="0" fontId="3" fillId="14" borderId="25" xfId="12" applyFont="1" applyFill="1" applyBorder="1" applyAlignment="1">
      <alignment horizontal="center" vertical="center" wrapText="1"/>
    </xf>
    <xf numFmtId="0" fontId="3" fillId="14" borderId="0" xfId="12" applyFont="1" applyFill="1" applyAlignment="1">
      <alignment horizontal="center" vertical="center" wrapText="1"/>
    </xf>
    <xf numFmtId="0" fontId="3" fillId="14" borderId="24" xfId="12" applyFont="1" applyFill="1" applyBorder="1" applyAlignment="1">
      <alignment horizontal="center" vertical="center" wrapText="1"/>
    </xf>
    <xf numFmtId="17" fontId="25" fillId="0" borderId="9" xfId="12" applyNumberFormat="1" applyFont="1" applyBorder="1" applyAlignment="1">
      <alignment horizontal="center" vertical="center"/>
    </xf>
    <xf numFmtId="17" fontId="25" fillId="0" borderId="10" xfId="12" applyNumberFormat="1" applyFont="1" applyBorder="1" applyAlignment="1">
      <alignment horizontal="center" vertical="center"/>
    </xf>
    <xf numFmtId="0" fontId="43" fillId="0" borderId="61" xfId="12" applyFont="1" applyBorder="1" applyAlignment="1">
      <alignment horizontal="center" vertical="center"/>
    </xf>
    <xf numFmtId="0" fontId="43" fillId="0" borderId="5" xfId="12" applyFont="1" applyBorder="1" applyAlignment="1">
      <alignment horizontal="center" vertical="center"/>
    </xf>
    <xf numFmtId="0" fontId="25" fillId="0" borderId="6" xfId="12" applyFont="1" applyBorder="1" applyAlignment="1">
      <alignment horizontal="center" vertical="center"/>
    </xf>
    <xf numFmtId="0" fontId="25" fillId="0" borderId="7" xfId="12" applyFont="1" applyBorder="1" applyAlignment="1">
      <alignment horizontal="center" vertical="center"/>
    </xf>
    <xf numFmtId="0" fontId="0" fillId="6" borderId="49" xfId="12" applyFont="1" applyFill="1" applyBorder="1" applyAlignment="1">
      <alignment horizontal="justify" vertical="top" wrapText="1"/>
    </xf>
    <xf numFmtId="0" fontId="2" fillId="6" borderId="43" xfId="12" applyFill="1" applyBorder="1" applyAlignment="1">
      <alignment horizontal="justify" vertical="top" wrapText="1"/>
    </xf>
    <xf numFmtId="0" fontId="2" fillId="6" borderId="50" xfId="12" applyFill="1" applyBorder="1" applyAlignment="1">
      <alignment horizontal="justify" vertical="top" wrapText="1"/>
    </xf>
  </cellXfs>
  <cellStyles count="17">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4 2" xfId="15" xr:uid="{00000000-0005-0000-0000-000008000000}"/>
    <cellStyle name="Normal 15" xfId="12" xr:uid="{00000000-0005-0000-0000-000009000000}"/>
    <cellStyle name="Normal 2" xfId="3" xr:uid="{00000000-0005-0000-0000-00000A000000}"/>
    <cellStyle name="Normal 2 2 2" xfId="2" xr:uid="{00000000-0005-0000-0000-00000B000000}"/>
    <cellStyle name="Normal 3" xfId="6" xr:uid="{00000000-0005-0000-0000-00000C000000}"/>
    <cellStyle name="Normal 3 7" xfId="13" xr:uid="{00000000-0005-0000-0000-00000D000000}"/>
    <cellStyle name="Normal 3 9" xfId="7" xr:uid="{00000000-0005-0000-0000-00000E000000}"/>
    <cellStyle name="Porcentaje" xfId="1" builtinId="5"/>
    <cellStyle name="Porcentaje 3" xfId="16" xr:uid="{00000000-0005-0000-0000-000010000000}"/>
  </cellStyles>
  <dxfs count="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8D5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(Formato!$F$235:$G$235,Formato!$H$235:$I$235)</c:f>
              <c:strCache>
                <c:ptCount val="3"/>
                <c:pt idx="0">
                  <c:v>Programado</c:v>
                </c:pt>
                <c:pt idx="2">
                  <c:v>Ejecutado</c:v>
                </c:pt>
              </c:strCache>
            </c:strRef>
          </c:cat>
          <c:val>
            <c:numRef>
              <c:f>(Formato!$F$236:$G$236,Formato!$H$236:$I$236)</c:f>
              <c:numCache>
                <c:formatCode>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953093936"/>
        <c:axId val="-953106992"/>
      </c:barChart>
      <c:catAx>
        <c:axId val="-953093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953106992"/>
        <c:crosses val="autoZero"/>
        <c:auto val="0"/>
        <c:lblAlgn val="ctr"/>
        <c:lblOffset val="100"/>
        <c:tickMarkSkip val="1"/>
        <c:noMultiLvlLbl val="0"/>
      </c:catAx>
      <c:valAx>
        <c:axId val="-953106992"/>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95309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(Formato!$E$165:$F$165,Formato!$G$165:$H$165)</c:f>
              <c:strCache>
                <c:ptCount val="3"/>
                <c:pt idx="0">
                  <c:v>Programado</c:v>
                </c:pt>
                <c:pt idx="2">
                  <c:v>Ejecutado</c:v>
                </c:pt>
              </c:strCache>
            </c:strRef>
          </c:cat>
          <c:val>
            <c:numRef>
              <c:f>(Formato!$E$166:$F$166,Formato!$G$166:$H$166)</c:f>
              <c:numCache>
                <c:formatCode>0.00%</c:formatCode>
                <c:ptCount val="4"/>
                <c:pt idx="0">
                  <c:v>0.54930000000000001</c:v>
                </c:pt>
                <c:pt idx="2">
                  <c:v>0.66200000000000003</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953095024"/>
        <c:axId val="-953105904"/>
      </c:barChart>
      <c:catAx>
        <c:axId val="-953095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953105904"/>
        <c:crosses val="autoZero"/>
        <c:auto val="0"/>
        <c:lblAlgn val="ctr"/>
        <c:lblOffset val="100"/>
        <c:tickMarkSkip val="1"/>
        <c:noMultiLvlLbl val="0"/>
      </c:catAx>
      <c:valAx>
        <c:axId val="-953105904"/>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95309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(Formato!$F$204:$G$204,Formato!$H$204:$I$204)</c:f>
              <c:strCache>
                <c:ptCount val="3"/>
                <c:pt idx="0">
                  <c:v>Programado</c:v>
                </c:pt>
                <c:pt idx="2">
                  <c:v>Ejecutado</c:v>
                </c:pt>
              </c:strCache>
            </c:strRef>
          </c:cat>
          <c:val>
            <c:numRef>
              <c:f>(Formato!$F$205:$G$205,Formato!$H$205:$I$205)</c:f>
              <c:numCache>
                <c:formatCode>0.00%</c:formatCode>
                <c:ptCount val="4"/>
                <c:pt idx="0">
                  <c:v>0.49630000000000002</c:v>
                </c:pt>
                <c:pt idx="2">
                  <c:v>0.55110000000000003</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953101552"/>
        <c:axId val="-953093392"/>
      </c:barChart>
      <c:catAx>
        <c:axId val="-9531015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953093392"/>
        <c:crosses val="autoZero"/>
        <c:auto val="0"/>
        <c:lblAlgn val="ctr"/>
        <c:lblOffset val="100"/>
        <c:tickMarkSkip val="1"/>
        <c:noMultiLvlLbl val="0"/>
      </c:catAx>
      <c:valAx>
        <c:axId val="-953093392"/>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953101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(Formato!$E$250:$F$250,Formato!$G$250:$H$250)</c:f>
              <c:strCache>
                <c:ptCount val="3"/>
                <c:pt idx="0">
                  <c:v>Programado</c:v>
                </c:pt>
                <c:pt idx="2">
                  <c:v>Ejecutado</c:v>
                </c:pt>
              </c:strCache>
            </c:strRef>
          </c:cat>
          <c:val>
            <c:numRef>
              <c:f>(Formato!$E$251:$F$251,Formato!$G$251:$H$251)</c:f>
              <c:numCache>
                <c:formatCode>0.00%</c:formatCode>
                <c:ptCount val="4"/>
                <c:pt idx="0">
                  <c:v>0.64469999999999994</c:v>
                </c:pt>
                <c:pt idx="2">
                  <c:v>0.69910000000000005</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953098832"/>
        <c:axId val="-953101008"/>
      </c:barChart>
      <c:catAx>
        <c:axId val="-9530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953101008"/>
        <c:crosses val="autoZero"/>
        <c:auto val="0"/>
        <c:lblAlgn val="ctr"/>
        <c:lblOffset val="100"/>
        <c:tickMarkSkip val="1"/>
        <c:noMultiLvlLbl val="0"/>
      </c:catAx>
      <c:valAx>
        <c:axId val="-953101008"/>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95309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(Formato!$F$269:$G$269,Formato!$H$269:$I$269)</c:f>
              <c:strCache>
                <c:ptCount val="3"/>
                <c:pt idx="0">
                  <c:v>Programado</c:v>
                </c:pt>
                <c:pt idx="2">
                  <c:v>Ejecutado</c:v>
                </c:pt>
              </c:strCache>
            </c:strRef>
          </c:cat>
          <c:val>
            <c:numRef>
              <c:f>(Formato!$F$270:$G$270,Formato!$H$287:$I$287)</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953095568"/>
        <c:axId val="-953104816"/>
      </c:barChart>
      <c:catAx>
        <c:axId val="-953095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953104816"/>
        <c:crosses val="autoZero"/>
        <c:auto val="0"/>
        <c:lblAlgn val="ctr"/>
        <c:lblOffset val="100"/>
        <c:tickMarkSkip val="1"/>
        <c:noMultiLvlLbl val="0"/>
      </c:catAx>
      <c:valAx>
        <c:axId val="-95310481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953095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Formato!$B$153:$D$158</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Formato!$H$153:$H$158</c:f>
              <c:numCache>
                <c:formatCode>0.00%</c:formatCode>
                <c:ptCount val="6"/>
                <c:pt idx="0">
                  <c:v>0.66200000000000003</c:v>
                </c:pt>
                <c:pt idx="1">
                  <c:v>0.55110000000000003</c:v>
                </c:pt>
                <c:pt idx="2" formatCode="0%">
                  <c:v>1</c:v>
                </c:pt>
                <c:pt idx="3">
                  <c:v>0.69910000000000005</c:v>
                </c:pt>
                <c:pt idx="4" formatCode="0%">
                  <c:v>1</c:v>
                </c:pt>
                <c:pt idx="5" formatCode="0%">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953098288"/>
        <c:axId val="-953104272"/>
      </c:barChart>
      <c:catAx>
        <c:axId val="-953098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953104272"/>
        <c:crosses val="autoZero"/>
        <c:auto val="1"/>
        <c:lblAlgn val="ctr"/>
        <c:lblOffset val="100"/>
        <c:noMultiLvlLbl val="0"/>
      </c:catAx>
      <c:valAx>
        <c:axId val="-953104272"/>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953098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image" Target="../media/image143.jpeg"/><Relationship Id="rId13" Type="http://schemas.openxmlformats.org/officeDocument/2006/relationships/image" Target="../media/image148.jpeg"/><Relationship Id="rId18" Type="http://schemas.openxmlformats.org/officeDocument/2006/relationships/image" Target="../media/image153.jpeg"/><Relationship Id="rId3" Type="http://schemas.openxmlformats.org/officeDocument/2006/relationships/image" Target="../media/image138.jpeg"/><Relationship Id="rId21" Type="http://schemas.openxmlformats.org/officeDocument/2006/relationships/image" Target="../media/image156.jpeg"/><Relationship Id="rId7" Type="http://schemas.openxmlformats.org/officeDocument/2006/relationships/image" Target="../media/image142.jpeg"/><Relationship Id="rId12" Type="http://schemas.openxmlformats.org/officeDocument/2006/relationships/image" Target="../media/image147.jpeg"/><Relationship Id="rId17" Type="http://schemas.openxmlformats.org/officeDocument/2006/relationships/image" Target="../media/image152.jpeg"/><Relationship Id="rId25" Type="http://schemas.openxmlformats.org/officeDocument/2006/relationships/image" Target="../media/image160.jpeg"/><Relationship Id="rId2" Type="http://schemas.openxmlformats.org/officeDocument/2006/relationships/image" Target="../media/image115.png"/><Relationship Id="rId16" Type="http://schemas.openxmlformats.org/officeDocument/2006/relationships/image" Target="../media/image151.jpeg"/><Relationship Id="rId20" Type="http://schemas.openxmlformats.org/officeDocument/2006/relationships/image" Target="../media/image155.jpeg"/><Relationship Id="rId1" Type="http://schemas.openxmlformats.org/officeDocument/2006/relationships/image" Target="../media/image6.jpeg"/><Relationship Id="rId6" Type="http://schemas.openxmlformats.org/officeDocument/2006/relationships/image" Target="../media/image141.jpeg"/><Relationship Id="rId11" Type="http://schemas.openxmlformats.org/officeDocument/2006/relationships/image" Target="../media/image146.jpeg"/><Relationship Id="rId24" Type="http://schemas.openxmlformats.org/officeDocument/2006/relationships/image" Target="../media/image159.jpeg"/><Relationship Id="rId5" Type="http://schemas.openxmlformats.org/officeDocument/2006/relationships/image" Target="../media/image140.jpeg"/><Relationship Id="rId15" Type="http://schemas.openxmlformats.org/officeDocument/2006/relationships/image" Target="../media/image150.jpeg"/><Relationship Id="rId23" Type="http://schemas.openxmlformats.org/officeDocument/2006/relationships/image" Target="../media/image158.jpeg"/><Relationship Id="rId10" Type="http://schemas.openxmlformats.org/officeDocument/2006/relationships/image" Target="../media/image145.jpeg"/><Relationship Id="rId19" Type="http://schemas.openxmlformats.org/officeDocument/2006/relationships/image" Target="../media/image154.jpeg"/><Relationship Id="rId4" Type="http://schemas.openxmlformats.org/officeDocument/2006/relationships/image" Target="../media/image139.jpeg"/><Relationship Id="rId9" Type="http://schemas.openxmlformats.org/officeDocument/2006/relationships/image" Target="../media/image144.jpeg"/><Relationship Id="rId14" Type="http://schemas.openxmlformats.org/officeDocument/2006/relationships/image" Target="../media/image149.jpeg"/><Relationship Id="rId22" Type="http://schemas.openxmlformats.org/officeDocument/2006/relationships/image" Target="../media/image15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2.jpg"/><Relationship Id="rId3" Type="http://schemas.openxmlformats.org/officeDocument/2006/relationships/image" Target="../media/image7.jpg"/><Relationship Id="rId7" Type="http://schemas.openxmlformats.org/officeDocument/2006/relationships/image" Target="../media/image11.jpg"/><Relationship Id="rId2" Type="http://schemas.openxmlformats.org/officeDocument/2006/relationships/image" Target="../media/image4.png"/><Relationship Id="rId1" Type="http://schemas.openxmlformats.org/officeDocument/2006/relationships/image" Target="../media/image6.jpeg"/><Relationship Id="rId6" Type="http://schemas.openxmlformats.org/officeDocument/2006/relationships/image" Target="../media/image10.jpg"/><Relationship Id="rId5" Type="http://schemas.openxmlformats.org/officeDocument/2006/relationships/image" Target="../media/image9.jpg"/><Relationship Id="rId10" Type="http://schemas.openxmlformats.org/officeDocument/2006/relationships/image" Target="../media/image14.jpg"/><Relationship Id="rId4" Type="http://schemas.openxmlformats.org/officeDocument/2006/relationships/image" Target="../media/image8.jpg"/><Relationship Id="rId9" Type="http://schemas.openxmlformats.org/officeDocument/2006/relationships/image" Target="../media/image13.jpg"/></Relationships>
</file>

<file path=xl/drawings/_rels/drawing4.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image" Target="../media/image16.jpeg"/><Relationship Id="rId7" Type="http://schemas.openxmlformats.org/officeDocument/2006/relationships/image" Target="../media/image20.jpeg"/><Relationship Id="rId2" Type="http://schemas.openxmlformats.org/officeDocument/2006/relationships/image" Target="../media/image15.png"/><Relationship Id="rId1" Type="http://schemas.openxmlformats.org/officeDocument/2006/relationships/image" Target="../media/image6.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8" Type="http://schemas.openxmlformats.org/officeDocument/2006/relationships/image" Target="../media/image27.jpeg"/><Relationship Id="rId13" Type="http://schemas.openxmlformats.org/officeDocument/2006/relationships/image" Target="../media/image32.jpeg"/><Relationship Id="rId3" Type="http://schemas.openxmlformats.org/officeDocument/2006/relationships/image" Target="../media/image22.jpeg"/><Relationship Id="rId7" Type="http://schemas.openxmlformats.org/officeDocument/2006/relationships/image" Target="../media/image26.jpeg"/><Relationship Id="rId12" Type="http://schemas.openxmlformats.org/officeDocument/2006/relationships/image" Target="../media/image31.jpeg"/><Relationship Id="rId2" Type="http://schemas.openxmlformats.org/officeDocument/2006/relationships/image" Target="../media/image4.png"/><Relationship Id="rId1" Type="http://schemas.openxmlformats.org/officeDocument/2006/relationships/image" Target="../media/image6.jpeg"/><Relationship Id="rId6" Type="http://schemas.openxmlformats.org/officeDocument/2006/relationships/image" Target="../media/image25.jpeg"/><Relationship Id="rId11" Type="http://schemas.openxmlformats.org/officeDocument/2006/relationships/image" Target="../media/image30.jpeg"/><Relationship Id="rId5" Type="http://schemas.openxmlformats.org/officeDocument/2006/relationships/image" Target="../media/image24.jpeg"/><Relationship Id="rId10" Type="http://schemas.openxmlformats.org/officeDocument/2006/relationships/image" Target="../media/image29.jpeg"/><Relationship Id="rId4" Type="http://schemas.openxmlformats.org/officeDocument/2006/relationships/image" Target="../media/image23.jpeg"/><Relationship Id="rId9" Type="http://schemas.openxmlformats.org/officeDocument/2006/relationships/image" Target="../media/image28.jpeg"/><Relationship Id="rId14"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39.jpeg"/><Relationship Id="rId13" Type="http://schemas.openxmlformats.org/officeDocument/2006/relationships/image" Target="../media/image44.jpeg"/><Relationship Id="rId18" Type="http://schemas.openxmlformats.org/officeDocument/2006/relationships/image" Target="../media/image49.jpeg"/><Relationship Id="rId26" Type="http://schemas.openxmlformats.org/officeDocument/2006/relationships/image" Target="../media/image57.jpeg"/><Relationship Id="rId3" Type="http://schemas.openxmlformats.org/officeDocument/2006/relationships/image" Target="../media/image34.jpeg"/><Relationship Id="rId21" Type="http://schemas.openxmlformats.org/officeDocument/2006/relationships/image" Target="../media/image52.jpeg"/><Relationship Id="rId7" Type="http://schemas.openxmlformats.org/officeDocument/2006/relationships/image" Target="../media/image38.jpeg"/><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jpeg"/><Relationship Id="rId2" Type="http://schemas.openxmlformats.org/officeDocument/2006/relationships/image" Target="../media/image4.png"/><Relationship Id="rId16" Type="http://schemas.openxmlformats.org/officeDocument/2006/relationships/image" Target="../media/image47.jpeg"/><Relationship Id="rId20" Type="http://schemas.openxmlformats.org/officeDocument/2006/relationships/image" Target="../media/image51.jpeg"/><Relationship Id="rId29" Type="http://schemas.openxmlformats.org/officeDocument/2006/relationships/image" Target="../media/image60.jpeg"/><Relationship Id="rId1" Type="http://schemas.openxmlformats.org/officeDocument/2006/relationships/image" Target="../media/image6.jpeg"/><Relationship Id="rId6" Type="http://schemas.openxmlformats.org/officeDocument/2006/relationships/image" Target="../media/image37.jpeg"/><Relationship Id="rId11" Type="http://schemas.openxmlformats.org/officeDocument/2006/relationships/image" Target="../media/image42.jpeg"/><Relationship Id="rId24" Type="http://schemas.openxmlformats.org/officeDocument/2006/relationships/image" Target="../media/image55.jpeg"/><Relationship Id="rId5" Type="http://schemas.openxmlformats.org/officeDocument/2006/relationships/image" Target="../media/image36.jpeg"/><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jpeg"/><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68.jpeg"/><Relationship Id="rId13" Type="http://schemas.openxmlformats.org/officeDocument/2006/relationships/image" Target="../media/image73.jpeg"/><Relationship Id="rId18" Type="http://schemas.openxmlformats.org/officeDocument/2006/relationships/image" Target="../media/image78.jpeg"/><Relationship Id="rId26" Type="http://schemas.openxmlformats.org/officeDocument/2006/relationships/image" Target="../media/image86.jpeg"/><Relationship Id="rId39" Type="http://schemas.openxmlformats.org/officeDocument/2006/relationships/image" Target="../media/image99.jpeg"/><Relationship Id="rId3" Type="http://schemas.openxmlformats.org/officeDocument/2006/relationships/image" Target="../media/image63.jpeg"/><Relationship Id="rId21" Type="http://schemas.openxmlformats.org/officeDocument/2006/relationships/image" Target="../media/image81.jpeg"/><Relationship Id="rId34" Type="http://schemas.openxmlformats.org/officeDocument/2006/relationships/image" Target="../media/image94.jpeg"/><Relationship Id="rId42" Type="http://schemas.openxmlformats.org/officeDocument/2006/relationships/image" Target="../media/image102.jpeg"/><Relationship Id="rId7" Type="http://schemas.openxmlformats.org/officeDocument/2006/relationships/image" Target="../media/image67.jpeg"/><Relationship Id="rId12" Type="http://schemas.openxmlformats.org/officeDocument/2006/relationships/image" Target="../media/image72.jpeg"/><Relationship Id="rId17" Type="http://schemas.openxmlformats.org/officeDocument/2006/relationships/image" Target="../media/image77.jpeg"/><Relationship Id="rId25" Type="http://schemas.openxmlformats.org/officeDocument/2006/relationships/image" Target="../media/image85.jpeg"/><Relationship Id="rId33" Type="http://schemas.openxmlformats.org/officeDocument/2006/relationships/image" Target="../media/image93.jpeg"/><Relationship Id="rId38" Type="http://schemas.openxmlformats.org/officeDocument/2006/relationships/image" Target="../media/image98.jpeg"/><Relationship Id="rId2" Type="http://schemas.openxmlformats.org/officeDocument/2006/relationships/image" Target="../media/image4.png"/><Relationship Id="rId16" Type="http://schemas.openxmlformats.org/officeDocument/2006/relationships/image" Target="../media/image76.jpeg"/><Relationship Id="rId20" Type="http://schemas.openxmlformats.org/officeDocument/2006/relationships/image" Target="../media/image80.jpeg"/><Relationship Id="rId29" Type="http://schemas.openxmlformats.org/officeDocument/2006/relationships/image" Target="../media/image89.jpeg"/><Relationship Id="rId41" Type="http://schemas.openxmlformats.org/officeDocument/2006/relationships/image" Target="../media/image101.jpeg"/><Relationship Id="rId1" Type="http://schemas.openxmlformats.org/officeDocument/2006/relationships/image" Target="../media/image6.jpeg"/><Relationship Id="rId6" Type="http://schemas.openxmlformats.org/officeDocument/2006/relationships/image" Target="../media/image66.jpeg"/><Relationship Id="rId11" Type="http://schemas.openxmlformats.org/officeDocument/2006/relationships/image" Target="../media/image71.jpeg"/><Relationship Id="rId24" Type="http://schemas.openxmlformats.org/officeDocument/2006/relationships/image" Target="../media/image84.jpeg"/><Relationship Id="rId32" Type="http://schemas.openxmlformats.org/officeDocument/2006/relationships/image" Target="../media/image92.jpeg"/><Relationship Id="rId37" Type="http://schemas.openxmlformats.org/officeDocument/2006/relationships/image" Target="../media/image97.jpeg"/><Relationship Id="rId40" Type="http://schemas.openxmlformats.org/officeDocument/2006/relationships/image" Target="../media/image100.jpeg"/><Relationship Id="rId5" Type="http://schemas.openxmlformats.org/officeDocument/2006/relationships/image" Target="../media/image65.jpeg"/><Relationship Id="rId15" Type="http://schemas.openxmlformats.org/officeDocument/2006/relationships/image" Target="../media/image75.jpeg"/><Relationship Id="rId23" Type="http://schemas.openxmlformats.org/officeDocument/2006/relationships/image" Target="../media/image83.jpeg"/><Relationship Id="rId28" Type="http://schemas.openxmlformats.org/officeDocument/2006/relationships/image" Target="../media/image88.jpeg"/><Relationship Id="rId36" Type="http://schemas.openxmlformats.org/officeDocument/2006/relationships/image" Target="../media/image96.jpeg"/><Relationship Id="rId10" Type="http://schemas.openxmlformats.org/officeDocument/2006/relationships/image" Target="../media/image70.jpeg"/><Relationship Id="rId19" Type="http://schemas.openxmlformats.org/officeDocument/2006/relationships/image" Target="../media/image79.jpeg"/><Relationship Id="rId31" Type="http://schemas.openxmlformats.org/officeDocument/2006/relationships/image" Target="../media/image91.jpeg"/><Relationship Id="rId4" Type="http://schemas.openxmlformats.org/officeDocument/2006/relationships/image" Target="../media/image64.jpeg"/><Relationship Id="rId9" Type="http://schemas.openxmlformats.org/officeDocument/2006/relationships/image" Target="../media/image69.jpeg"/><Relationship Id="rId14" Type="http://schemas.openxmlformats.org/officeDocument/2006/relationships/image" Target="../media/image74.jpeg"/><Relationship Id="rId22" Type="http://schemas.openxmlformats.org/officeDocument/2006/relationships/image" Target="../media/image82.jpeg"/><Relationship Id="rId27" Type="http://schemas.openxmlformats.org/officeDocument/2006/relationships/image" Target="../media/image87.jpeg"/><Relationship Id="rId30" Type="http://schemas.openxmlformats.org/officeDocument/2006/relationships/image" Target="../media/image90.jpeg"/><Relationship Id="rId35" Type="http://schemas.openxmlformats.org/officeDocument/2006/relationships/image" Target="../media/image9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08.jpeg"/><Relationship Id="rId13" Type="http://schemas.openxmlformats.org/officeDocument/2006/relationships/image" Target="../media/image113.jpeg"/><Relationship Id="rId3" Type="http://schemas.openxmlformats.org/officeDocument/2006/relationships/image" Target="../media/image103.jpeg"/><Relationship Id="rId7" Type="http://schemas.openxmlformats.org/officeDocument/2006/relationships/image" Target="../media/image107.jpeg"/><Relationship Id="rId12" Type="http://schemas.openxmlformats.org/officeDocument/2006/relationships/image" Target="../media/image112.jpeg"/><Relationship Id="rId2" Type="http://schemas.openxmlformats.org/officeDocument/2006/relationships/image" Target="../media/image15.png"/><Relationship Id="rId1" Type="http://schemas.openxmlformats.org/officeDocument/2006/relationships/image" Target="../media/image6.jpeg"/><Relationship Id="rId6" Type="http://schemas.openxmlformats.org/officeDocument/2006/relationships/image" Target="../media/image106.jpeg"/><Relationship Id="rId11" Type="http://schemas.openxmlformats.org/officeDocument/2006/relationships/image" Target="../media/image111.jpeg"/><Relationship Id="rId5" Type="http://schemas.openxmlformats.org/officeDocument/2006/relationships/image" Target="../media/image105.jpeg"/><Relationship Id="rId10" Type="http://schemas.openxmlformats.org/officeDocument/2006/relationships/image" Target="../media/image110.jpeg"/><Relationship Id="rId4" Type="http://schemas.openxmlformats.org/officeDocument/2006/relationships/image" Target="../media/image104.jpeg"/><Relationship Id="rId9" Type="http://schemas.openxmlformats.org/officeDocument/2006/relationships/image" Target="../media/image109.jpeg"/><Relationship Id="rId14" Type="http://schemas.openxmlformats.org/officeDocument/2006/relationships/image" Target="../media/image11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121.jpeg"/><Relationship Id="rId13" Type="http://schemas.openxmlformats.org/officeDocument/2006/relationships/image" Target="../media/image126.jpeg"/><Relationship Id="rId18" Type="http://schemas.openxmlformats.org/officeDocument/2006/relationships/image" Target="../media/image131.jpeg"/><Relationship Id="rId3" Type="http://schemas.openxmlformats.org/officeDocument/2006/relationships/image" Target="../media/image116.jpeg"/><Relationship Id="rId21" Type="http://schemas.openxmlformats.org/officeDocument/2006/relationships/image" Target="../media/image134.jpeg"/><Relationship Id="rId7" Type="http://schemas.openxmlformats.org/officeDocument/2006/relationships/image" Target="../media/image120.jpeg"/><Relationship Id="rId12" Type="http://schemas.openxmlformats.org/officeDocument/2006/relationships/image" Target="../media/image125.jpeg"/><Relationship Id="rId17" Type="http://schemas.openxmlformats.org/officeDocument/2006/relationships/image" Target="../media/image130.jpeg"/><Relationship Id="rId2" Type="http://schemas.openxmlformats.org/officeDocument/2006/relationships/image" Target="../media/image115.png"/><Relationship Id="rId16" Type="http://schemas.openxmlformats.org/officeDocument/2006/relationships/image" Target="../media/image129.jpeg"/><Relationship Id="rId20" Type="http://schemas.openxmlformats.org/officeDocument/2006/relationships/image" Target="../media/image133.jpeg"/><Relationship Id="rId1" Type="http://schemas.openxmlformats.org/officeDocument/2006/relationships/image" Target="../media/image6.jpeg"/><Relationship Id="rId6" Type="http://schemas.openxmlformats.org/officeDocument/2006/relationships/image" Target="../media/image119.jpeg"/><Relationship Id="rId11" Type="http://schemas.openxmlformats.org/officeDocument/2006/relationships/image" Target="../media/image124.jpeg"/><Relationship Id="rId24" Type="http://schemas.openxmlformats.org/officeDocument/2006/relationships/image" Target="../media/image137.jpeg"/><Relationship Id="rId5" Type="http://schemas.openxmlformats.org/officeDocument/2006/relationships/image" Target="../media/image118.jpeg"/><Relationship Id="rId15" Type="http://schemas.openxmlformats.org/officeDocument/2006/relationships/image" Target="../media/image128.jpeg"/><Relationship Id="rId23" Type="http://schemas.openxmlformats.org/officeDocument/2006/relationships/image" Target="../media/image136.jpeg"/><Relationship Id="rId10" Type="http://schemas.openxmlformats.org/officeDocument/2006/relationships/image" Target="../media/image123.jpeg"/><Relationship Id="rId19" Type="http://schemas.openxmlformats.org/officeDocument/2006/relationships/image" Target="../media/image132.jpeg"/><Relationship Id="rId4" Type="http://schemas.openxmlformats.org/officeDocument/2006/relationships/image" Target="../media/image117.jpeg"/><Relationship Id="rId9" Type="http://schemas.openxmlformats.org/officeDocument/2006/relationships/image" Target="../media/image122.jpeg"/><Relationship Id="rId14" Type="http://schemas.openxmlformats.org/officeDocument/2006/relationships/image" Target="../media/image127.jpeg"/><Relationship Id="rId22" Type="http://schemas.openxmlformats.org/officeDocument/2006/relationships/image" Target="../media/image135.jpeg"/></Relationships>
</file>

<file path=xl/drawings/drawing1.xml><?xml version="1.0" encoding="utf-8"?>
<xdr:wsDr xmlns:xdr="http://schemas.openxmlformats.org/drawingml/2006/spreadsheetDrawing" xmlns:a="http://schemas.openxmlformats.org/drawingml/2006/main">
  <xdr:twoCellAnchor>
    <xdr:from>
      <xdr:col>12</xdr:col>
      <xdr:colOff>11905</xdr:colOff>
      <xdr:row>233</xdr:row>
      <xdr:rowOff>0</xdr:rowOff>
    </xdr:from>
    <xdr:to>
      <xdr:col>19</xdr:col>
      <xdr:colOff>1142999</xdr:colOff>
      <xdr:row>241</xdr:row>
      <xdr:rowOff>428625</xdr:rowOff>
    </xdr:to>
    <xdr:graphicFrame macro="">
      <xdr:nvGraphicFramePr>
        <xdr:cNvPr id="3" name="Gráfico 2">
          <a:extLst>
            <a:ext uri="{FF2B5EF4-FFF2-40B4-BE49-F238E27FC236}">
              <a16:creationId xmlns:a16="http://schemas.microsoft.com/office/drawing/2014/main" id="{10841992-39D9-4DFC-980B-8FB4C45FB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163</xdr:row>
      <xdr:rowOff>44223</xdr:rowOff>
    </xdr:from>
    <xdr:to>
      <xdr:col>19</xdr:col>
      <xdr:colOff>1143000</xdr:colOff>
      <xdr:row>170</xdr:row>
      <xdr:rowOff>231320</xdr:rowOff>
    </xdr:to>
    <xdr:graphicFrame macro="">
      <xdr:nvGraphicFramePr>
        <xdr:cNvPr id="4" name="Gráfico 5">
          <a:extLst>
            <a:ext uri="{FF2B5EF4-FFF2-40B4-BE49-F238E27FC236}">
              <a16:creationId xmlns:a16="http://schemas.microsoft.com/office/drawing/2014/main" id="{0AC5DD80-E60F-4817-B636-7294F8B9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203</xdr:row>
      <xdr:rowOff>83127</xdr:rowOff>
    </xdr:from>
    <xdr:to>
      <xdr:col>19</xdr:col>
      <xdr:colOff>1166812</xdr:colOff>
      <xdr:row>209</xdr:row>
      <xdr:rowOff>193965</xdr:rowOff>
    </xdr:to>
    <xdr:graphicFrame macro="">
      <xdr:nvGraphicFramePr>
        <xdr:cNvPr id="5" name="Gráfico 6">
          <a:extLst>
            <a:ext uri="{FF2B5EF4-FFF2-40B4-BE49-F238E27FC236}">
              <a16:creationId xmlns:a16="http://schemas.microsoft.com/office/drawing/2014/main" id="{5950A534-D975-41E3-AFEA-9D4EA5ABC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248</xdr:row>
      <xdr:rowOff>23813</xdr:rowOff>
    </xdr:from>
    <xdr:to>
      <xdr:col>19</xdr:col>
      <xdr:colOff>1095376</xdr:colOff>
      <xdr:row>255</xdr:row>
      <xdr:rowOff>285750</xdr:rowOff>
    </xdr:to>
    <xdr:graphicFrame macro="">
      <xdr:nvGraphicFramePr>
        <xdr:cNvPr id="6" name="Gráfico 7">
          <a:extLst>
            <a:ext uri="{FF2B5EF4-FFF2-40B4-BE49-F238E27FC236}">
              <a16:creationId xmlns:a16="http://schemas.microsoft.com/office/drawing/2014/main" id="{C081F190-77D0-4367-9878-58A3E0C4A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268</xdr:row>
      <xdr:rowOff>0</xdr:rowOff>
    </xdr:from>
    <xdr:to>
      <xdr:col>19</xdr:col>
      <xdr:colOff>1131094</xdr:colOff>
      <xdr:row>275</xdr:row>
      <xdr:rowOff>11906</xdr:rowOff>
    </xdr:to>
    <xdr:graphicFrame macro="">
      <xdr:nvGraphicFramePr>
        <xdr:cNvPr id="7" name="Gráfico 8">
          <a:extLst>
            <a:ext uri="{FF2B5EF4-FFF2-40B4-BE49-F238E27FC236}">
              <a16:creationId xmlns:a16="http://schemas.microsoft.com/office/drawing/2014/main" id="{D63BC002-992D-4461-8FBB-8BAFBB2E4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FDD9BE73-D573-4AB8-8CBD-2B9CB080860F}"/>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21704"/>
        <a:stretch/>
      </xdr:blipFill>
      <xdr:spPr>
        <a:xfrm>
          <a:off x="489516" y="292667"/>
          <a:ext cx="2026896" cy="1020129"/>
        </a:xfrm>
        <a:prstGeom prst="rect">
          <a:avLst/>
        </a:prstGeom>
      </xdr:spPr>
    </xdr:pic>
    <xdr:clientData/>
  </xdr:twoCellAnchor>
  <xdr:twoCellAnchor>
    <xdr:from>
      <xdr:col>11</xdr:col>
      <xdr:colOff>142875</xdr:colOff>
      <xdr:row>148</xdr:row>
      <xdr:rowOff>269875</xdr:rowOff>
    </xdr:from>
    <xdr:to>
      <xdr:col>19</xdr:col>
      <xdr:colOff>1188736</xdr:colOff>
      <xdr:row>160</xdr:row>
      <xdr:rowOff>147411</xdr:rowOff>
    </xdr:to>
    <xdr:graphicFrame macro="">
      <xdr:nvGraphicFramePr>
        <xdr:cNvPr id="9" name="Gráfico 8">
          <a:extLst>
            <a:ext uri="{FF2B5EF4-FFF2-40B4-BE49-F238E27FC236}">
              <a16:creationId xmlns:a16="http://schemas.microsoft.com/office/drawing/2014/main" id="{13E87E88-69CA-4D87-BBB9-BFCAF6E52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731520</xdr:colOff>
      <xdr:row>360</xdr:row>
      <xdr:rowOff>198120</xdr:rowOff>
    </xdr:from>
    <xdr:to>
      <xdr:col>17</xdr:col>
      <xdr:colOff>160020</xdr:colOff>
      <xdr:row>360</xdr:row>
      <xdr:rowOff>1363980</xdr:rowOff>
    </xdr:to>
    <xdr:pic>
      <xdr:nvPicPr>
        <xdr:cNvPr id="12" name="Imagen 11">
          <a:extLst>
            <a:ext uri="{FF2B5EF4-FFF2-40B4-BE49-F238E27FC236}">
              <a16:creationId xmlns:a16="http://schemas.microsoft.com/office/drawing/2014/main" id="{BFB7FC24-6B70-496B-A7D8-3F03B11531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28360" y="410337000"/>
          <a:ext cx="9456420" cy="1165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199C3933-435F-4D9D-A1C2-EEA082CE6A3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56531" y="138343"/>
          <a:ext cx="843803" cy="299808"/>
        </a:xfrm>
        <a:prstGeom prst="rect">
          <a:avLst/>
        </a:prstGeom>
      </xdr:spPr>
    </xdr:pic>
    <xdr:clientData/>
  </xdr:oneCellAnchor>
  <xdr:oneCellAnchor>
    <xdr:from>
      <xdr:col>2</xdr:col>
      <xdr:colOff>200024</xdr:colOff>
      <xdr:row>0</xdr:row>
      <xdr:rowOff>106680</xdr:rowOff>
    </xdr:from>
    <xdr:ext cx="928691" cy="321945"/>
    <xdr:pic>
      <xdr:nvPicPr>
        <xdr:cNvPr id="3" name="4 Imagen">
          <a:extLst>
            <a:ext uri="{FF2B5EF4-FFF2-40B4-BE49-F238E27FC236}">
              <a16:creationId xmlns:a16="http://schemas.microsoft.com/office/drawing/2014/main" id="{768FBDEE-8178-44B7-AF67-426C1FC1644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63904" y="106680"/>
          <a:ext cx="928691" cy="321945"/>
        </a:xfrm>
        <a:prstGeom prst="rect">
          <a:avLst/>
        </a:prstGeom>
      </xdr:spPr>
    </xdr:pic>
    <xdr:clientData/>
  </xdr:oneCellAnchor>
  <xdr:twoCellAnchor editAs="oneCell">
    <xdr:from>
      <xdr:col>2</xdr:col>
      <xdr:colOff>59329</xdr:colOff>
      <xdr:row>172</xdr:row>
      <xdr:rowOff>91661</xdr:rowOff>
    </xdr:from>
    <xdr:to>
      <xdr:col>6</xdr:col>
      <xdr:colOff>727170</xdr:colOff>
      <xdr:row>185</xdr:row>
      <xdr:rowOff>88343</xdr:rowOff>
    </xdr:to>
    <xdr:pic>
      <xdr:nvPicPr>
        <xdr:cNvPr id="4" name="Imagen 3">
          <a:extLst>
            <a:ext uri="{FF2B5EF4-FFF2-40B4-BE49-F238E27FC236}">
              <a16:creationId xmlns:a16="http://schemas.microsoft.com/office/drawing/2014/main" id="{D0C96E6F-2906-4922-9644-116296D73EA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23209" y="36873401"/>
          <a:ext cx="3388181" cy="2374122"/>
        </a:xfrm>
        <a:prstGeom prst="rect">
          <a:avLst/>
        </a:prstGeom>
      </xdr:spPr>
    </xdr:pic>
    <xdr:clientData/>
  </xdr:twoCellAnchor>
  <xdr:twoCellAnchor editAs="oneCell">
    <xdr:from>
      <xdr:col>2</xdr:col>
      <xdr:colOff>3065</xdr:colOff>
      <xdr:row>39</xdr:row>
      <xdr:rowOff>139495</xdr:rowOff>
    </xdr:from>
    <xdr:to>
      <xdr:col>6</xdr:col>
      <xdr:colOff>681435</xdr:colOff>
      <xdr:row>52</xdr:row>
      <xdr:rowOff>145281</xdr:rowOff>
    </xdr:to>
    <xdr:pic>
      <xdr:nvPicPr>
        <xdr:cNvPr id="5" name="Imagen 4">
          <a:extLst>
            <a:ext uri="{FF2B5EF4-FFF2-40B4-BE49-F238E27FC236}">
              <a16:creationId xmlns:a16="http://schemas.microsoft.com/office/drawing/2014/main" id="{079B288F-7AB4-41FE-AEB8-2A73FD53E969}"/>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66945" y="8765335"/>
          <a:ext cx="3398710" cy="2383226"/>
        </a:xfrm>
        <a:prstGeom prst="rect">
          <a:avLst/>
        </a:prstGeom>
      </xdr:spPr>
    </xdr:pic>
    <xdr:clientData/>
  </xdr:twoCellAnchor>
  <xdr:twoCellAnchor editAs="oneCell">
    <xdr:from>
      <xdr:col>7</xdr:col>
      <xdr:colOff>253751</xdr:colOff>
      <xdr:row>156</xdr:row>
      <xdr:rowOff>28440</xdr:rowOff>
    </xdr:from>
    <xdr:to>
      <xdr:col>10</xdr:col>
      <xdr:colOff>716501</xdr:colOff>
      <xdr:row>169</xdr:row>
      <xdr:rowOff>37260</xdr:rowOff>
    </xdr:to>
    <xdr:pic>
      <xdr:nvPicPr>
        <xdr:cNvPr id="6" name="Imagen 5">
          <a:extLst>
            <a:ext uri="{FF2B5EF4-FFF2-40B4-BE49-F238E27FC236}">
              <a16:creationId xmlns:a16="http://schemas.microsoft.com/office/drawing/2014/main" id="{9A368A5F-6B04-42D4-BE04-1DFE9EE0E09C}"/>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658111" y="33868860"/>
          <a:ext cx="3388830" cy="2386260"/>
        </a:xfrm>
        <a:prstGeom prst="rect">
          <a:avLst/>
        </a:prstGeom>
      </xdr:spPr>
    </xdr:pic>
    <xdr:clientData/>
  </xdr:twoCellAnchor>
  <xdr:twoCellAnchor editAs="oneCell">
    <xdr:from>
      <xdr:col>7</xdr:col>
      <xdr:colOff>549026</xdr:colOff>
      <xdr:row>39</xdr:row>
      <xdr:rowOff>158336</xdr:rowOff>
    </xdr:from>
    <xdr:to>
      <xdr:col>11</xdr:col>
      <xdr:colOff>116426</xdr:colOff>
      <xdr:row>52</xdr:row>
      <xdr:rowOff>155018</xdr:rowOff>
    </xdr:to>
    <xdr:pic>
      <xdr:nvPicPr>
        <xdr:cNvPr id="7" name="Imagen 6">
          <a:extLst>
            <a:ext uri="{FF2B5EF4-FFF2-40B4-BE49-F238E27FC236}">
              <a16:creationId xmlns:a16="http://schemas.microsoft.com/office/drawing/2014/main" id="{05BD6132-6CBB-4A98-912C-CFDB8E08C2BF}"/>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953386" y="8784176"/>
          <a:ext cx="3415500" cy="2374122"/>
        </a:xfrm>
        <a:prstGeom prst="rect">
          <a:avLst/>
        </a:prstGeom>
      </xdr:spPr>
    </xdr:pic>
    <xdr:clientData/>
  </xdr:twoCellAnchor>
  <xdr:twoCellAnchor editAs="oneCell">
    <xdr:from>
      <xdr:col>3</xdr:col>
      <xdr:colOff>255399</xdr:colOff>
      <xdr:row>6</xdr:row>
      <xdr:rowOff>91870</xdr:rowOff>
    </xdr:from>
    <xdr:to>
      <xdr:col>6</xdr:col>
      <xdr:colOff>29620</xdr:colOff>
      <xdr:row>19</xdr:row>
      <xdr:rowOff>97656</xdr:rowOff>
    </xdr:to>
    <xdr:pic>
      <xdr:nvPicPr>
        <xdr:cNvPr id="8" name="Imagen 7">
          <a:extLst>
            <a:ext uri="{FF2B5EF4-FFF2-40B4-BE49-F238E27FC236}">
              <a16:creationId xmlns:a16="http://schemas.microsoft.com/office/drawing/2014/main" id="{3EF81AA5-4703-4778-B5F8-C5AA6C2060C2}"/>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390779" y="1829230"/>
          <a:ext cx="1923061" cy="2383226"/>
        </a:xfrm>
        <a:prstGeom prst="rect">
          <a:avLst/>
        </a:prstGeom>
      </xdr:spPr>
    </xdr:pic>
    <xdr:clientData/>
  </xdr:twoCellAnchor>
  <xdr:twoCellAnchor editAs="oneCell">
    <xdr:from>
      <xdr:col>7</xdr:col>
      <xdr:colOff>520451</xdr:colOff>
      <xdr:row>6</xdr:row>
      <xdr:rowOff>164825</xdr:rowOff>
    </xdr:from>
    <xdr:to>
      <xdr:col>11</xdr:col>
      <xdr:colOff>87851</xdr:colOff>
      <xdr:row>19</xdr:row>
      <xdr:rowOff>167577</xdr:rowOff>
    </xdr:to>
    <xdr:pic>
      <xdr:nvPicPr>
        <xdr:cNvPr id="9" name="Imagen 8">
          <a:extLst>
            <a:ext uri="{FF2B5EF4-FFF2-40B4-BE49-F238E27FC236}">
              <a16:creationId xmlns:a16="http://schemas.microsoft.com/office/drawing/2014/main" id="{5D96FEEA-93DF-4650-88A9-09719BB3E8CE}"/>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924811" y="1902185"/>
          <a:ext cx="3415500" cy="2380192"/>
        </a:xfrm>
        <a:prstGeom prst="rect">
          <a:avLst/>
        </a:prstGeom>
      </xdr:spPr>
    </xdr:pic>
    <xdr:clientData/>
  </xdr:twoCellAnchor>
  <xdr:twoCellAnchor editAs="oneCell">
    <xdr:from>
      <xdr:col>2</xdr:col>
      <xdr:colOff>76020</xdr:colOff>
      <xdr:row>22</xdr:row>
      <xdr:rowOff>92079</xdr:rowOff>
    </xdr:from>
    <xdr:to>
      <xdr:col>6</xdr:col>
      <xdr:colOff>751355</xdr:colOff>
      <xdr:row>35</xdr:row>
      <xdr:rowOff>106969</xdr:rowOff>
    </xdr:to>
    <xdr:pic>
      <xdr:nvPicPr>
        <xdr:cNvPr id="10" name="Imagen 9">
          <a:extLst>
            <a:ext uri="{FF2B5EF4-FFF2-40B4-BE49-F238E27FC236}">
              <a16:creationId xmlns:a16="http://schemas.microsoft.com/office/drawing/2014/main" id="{3FBC846E-B1A8-4754-83D0-323AE9A12DC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639900" y="4770759"/>
          <a:ext cx="3395675" cy="2392330"/>
        </a:xfrm>
        <a:prstGeom prst="rect">
          <a:avLst/>
        </a:prstGeom>
      </xdr:spPr>
    </xdr:pic>
    <xdr:clientData/>
  </xdr:twoCellAnchor>
  <xdr:twoCellAnchor editAs="oneCell">
    <xdr:from>
      <xdr:col>7</xdr:col>
      <xdr:colOff>514170</xdr:colOff>
      <xdr:row>22</xdr:row>
      <xdr:rowOff>85590</xdr:rowOff>
    </xdr:from>
    <xdr:to>
      <xdr:col>11</xdr:col>
      <xdr:colOff>84605</xdr:colOff>
      <xdr:row>35</xdr:row>
      <xdr:rowOff>94410</xdr:rowOff>
    </xdr:to>
    <xdr:pic>
      <xdr:nvPicPr>
        <xdr:cNvPr id="11" name="Imagen 10">
          <a:extLst>
            <a:ext uri="{FF2B5EF4-FFF2-40B4-BE49-F238E27FC236}">
              <a16:creationId xmlns:a16="http://schemas.microsoft.com/office/drawing/2014/main" id="{F6D437B1-F7EF-4D11-A19E-62636D46DF8B}"/>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918530" y="4764270"/>
          <a:ext cx="3418535" cy="2386260"/>
        </a:xfrm>
        <a:prstGeom prst="rect">
          <a:avLst/>
        </a:prstGeom>
      </xdr:spPr>
    </xdr:pic>
    <xdr:clientData/>
  </xdr:twoCellAnchor>
  <xdr:twoCellAnchor editAs="oneCell">
    <xdr:from>
      <xdr:col>2</xdr:col>
      <xdr:colOff>95070</xdr:colOff>
      <xdr:row>156</xdr:row>
      <xdr:rowOff>37965</xdr:rowOff>
    </xdr:from>
    <xdr:to>
      <xdr:col>6</xdr:col>
      <xdr:colOff>770405</xdr:colOff>
      <xdr:row>169</xdr:row>
      <xdr:rowOff>46785</xdr:rowOff>
    </xdr:to>
    <xdr:pic>
      <xdr:nvPicPr>
        <xdr:cNvPr id="12" name="Imagen 11">
          <a:extLst>
            <a:ext uri="{FF2B5EF4-FFF2-40B4-BE49-F238E27FC236}">
              <a16:creationId xmlns:a16="http://schemas.microsoft.com/office/drawing/2014/main" id="{F3C2AC5D-3345-4D98-AFB3-6828CCEE2FBB}"/>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58950" y="33878385"/>
          <a:ext cx="3395675" cy="2386260"/>
        </a:xfrm>
        <a:prstGeom prst="rect">
          <a:avLst/>
        </a:prstGeom>
      </xdr:spPr>
    </xdr:pic>
    <xdr:clientData/>
  </xdr:twoCellAnchor>
  <xdr:twoCellAnchor editAs="oneCell">
    <xdr:from>
      <xdr:col>7</xdr:col>
      <xdr:colOff>463301</xdr:colOff>
      <xdr:row>172</xdr:row>
      <xdr:rowOff>44454</xdr:rowOff>
    </xdr:from>
    <xdr:to>
      <xdr:col>11</xdr:col>
      <xdr:colOff>30701</xdr:colOff>
      <xdr:row>185</xdr:row>
      <xdr:rowOff>59344</xdr:rowOff>
    </xdr:to>
    <xdr:pic>
      <xdr:nvPicPr>
        <xdr:cNvPr id="13" name="Imagen 12">
          <a:extLst>
            <a:ext uri="{FF2B5EF4-FFF2-40B4-BE49-F238E27FC236}">
              <a16:creationId xmlns:a16="http://schemas.microsoft.com/office/drawing/2014/main" id="{E0F8C520-5713-43E6-8200-212253B334C3}"/>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867661" y="36826194"/>
          <a:ext cx="3415500" cy="2392330"/>
        </a:xfrm>
        <a:prstGeom prst="rect">
          <a:avLst/>
        </a:prstGeom>
      </xdr:spPr>
    </xdr:pic>
    <xdr:clientData/>
  </xdr:twoCellAnchor>
  <xdr:twoCellAnchor editAs="oneCell">
    <xdr:from>
      <xdr:col>7</xdr:col>
      <xdr:colOff>444041</xdr:colOff>
      <xdr:row>89</xdr:row>
      <xdr:rowOff>123481</xdr:rowOff>
    </xdr:from>
    <xdr:to>
      <xdr:col>11</xdr:col>
      <xdr:colOff>2339</xdr:colOff>
      <xdr:row>102</xdr:row>
      <xdr:rowOff>123197</xdr:rowOff>
    </xdr:to>
    <xdr:pic>
      <xdr:nvPicPr>
        <xdr:cNvPr id="14" name="Imagen 13">
          <a:extLst>
            <a:ext uri="{FF2B5EF4-FFF2-40B4-BE49-F238E27FC236}">
              <a16:creationId xmlns:a16="http://schemas.microsoft.com/office/drawing/2014/main" id="{C0398E1F-A864-422E-8ADE-D3DCADAB74B6}"/>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848401" y="19546861"/>
          <a:ext cx="3406398" cy="2377156"/>
        </a:xfrm>
        <a:prstGeom prst="rect">
          <a:avLst/>
        </a:prstGeom>
      </xdr:spPr>
    </xdr:pic>
    <xdr:clientData/>
  </xdr:twoCellAnchor>
  <xdr:twoCellAnchor editAs="oneCell">
    <xdr:from>
      <xdr:col>1</xdr:col>
      <xdr:colOff>291851</xdr:colOff>
      <xdr:row>89</xdr:row>
      <xdr:rowOff>98150</xdr:rowOff>
    </xdr:from>
    <xdr:to>
      <xdr:col>6</xdr:col>
      <xdr:colOff>649826</xdr:colOff>
      <xdr:row>102</xdr:row>
      <xdr:rowOff>100902</xdr:rowOff>
    </xdr:to>
    <xdr:pic>
      <xdr:nvPicPr>
        <xdr:cNvPr id="15" name="Imagen 14">
          <a:extLst>
            <a:ext uri="{FF2B5EF4-FFF2-40B4-BE49-F238E27FC236}">
              <a16:creationId xmlns:a16="http://schemas.microsoft.com/office/drawing/2014/main" id="{DD564DA3-6AB8-4600-87DF-945856A7AD03}"/>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35691" y="19521530"/>
          <a:ext cx="3398355" cy="2380192"/>
        </a:xfrm>
        <a:prstGeom prst="rect">
          <a:avLst/>
        </a:prstGeom>
      </xdr:spPr>
    </xdr:pic>
    <xdr:clientData/>
  </xdr:twoCellAnchor>
  <xdr:twoCellAnchor editAs="oneCell">
    <xdr:from>
      <xdr:col>2</xdr:col>
      <xdr:colOff>237</xdr:colOff>
      <xdr:row>56</xdr:row>
      <xdr:rowOff>51152</xdr:rowOff>
    </xdr:from>
    <xdr:to>
      <xdr:col>6</xdr:col>
      <xdr:colOff>693780</xdr:colOff>
      <xdr:row>69</xdr:row>
      <xdr:rowOff>81215</xdr:rowOff>
    </xdr:to>
    <xdr:pic>
      <xdr:nvPicPr>
        <xdr:cNvPr id="16" name="Imagen 15">
          <a:extLst>
            <a:ext uri="{FF2B5EF4-FFF2-40B4-BE49-F238E27FC236}">
              <a16:creationId xmlns:a16="http://schemas.microsoft.com/office/drawing/2014/main" id="{53DB6BE3-299B-4A65-94DA-5408B21A1B8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564117" y="12349832"/>
          <a:ext cx="3413883" cy="2407503"/>
        </a:xfrm>
        <a:prstGeom prst="rect">
          <a:avLst/>
        </a:prstGeom>
      </xdr:spPr>
    </xdr:pic>
    <xdr:clientData/>
  </xdr:twoCellAnchor>
  <xdr:twoCellAnchor editAs="oneCell">
    <xdr:from>
      <xdr:col>7</xdr:col>
      <xdr:colOff>558968</xdr:colOff>
      <xdr:row>56</xdr:row>
      <xdr:rowOff>35138</xdr:rowOff>
    </xdr:from>
    <xdr:to>
      <xdr:col>11</xdr:col>
      <xdr:colOff>144576</xdr:colOff>
      <xdr:row>69</xdr:row>
      <xdr:rowOff>59131</xdr:rowOff>
    </xdr:to>
    <xdr:pic>
      <xdr:nvPicPr>
        <xdr:cNvPr id="17" name="Imagen 16">
          <a:extLst>
            <a:ext uri="{FF2B5EF4-FFF2-40B4-BE49-F238E27FC236}">
              <a16:creationId xmlns:a16="http://schemas.microsoft.com/office/drawing/2014/main" id="{B7EF4C35-90BE-470E-AA0D-8F269C51DF7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4963328" y="12333818"/>
          <a:ext cx="3433708" cy="2401433"/>
        </a:xfrm>
        <a:prstGeom prst="rect">
          <a:avLst/>
        </a:prstGeom>
      </xdr:spPr>
    </xdr:pic>
    <xdr:clientData/>
  </xdr:twoCellAnchor>
  <xdr:twoCellAnchor editAs="oneCell">
    <xdr:from>
      <xdr:col>1</xdr:col>
      <xdr:colOff>306713</xdr:colOff>
      <xdr:row>72</xdr:row>
      <xdr:rowOff>39431</xdr:rowOff>
    </xdr:from>
    <xdr:to>
      <xdr:col>6</xdr:col>
      <xdr:colOff>664688</xdr:colOff>
      <xdr:row>85</xdr:row>
      <xdr:rowOff>48251</xdr:rowOff>
    </xdr:to>
    <xdr:pic>
      <xdr:nvPicPr>
        <xdr:cNvPr id="18" name="Imagen 17">
          <a:extLst>
            <a:ext uri="{FF2B5EF4-FFF2-40B4-BE49-F238E27FC236}">
              <a16:creationId xmlns:a16="http://schemas.microsoft.com/office/drawing/2014/main" id="{35D69E04-8BCA-4382-BCD3-ABAECCDDD354}"/>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550553" y="15279431"/>
          <a:ext cx="3398355" cy="2386260"/>
        </a:xfrm>
        <a:prstGeom prst="rect">
          <a:avLst/>
        </a:prstGeom>
      </xdr:spPr>
    </xdr:pic>
    <xdr:clientData/>
  </xdr:twoCellAnchor>
  <xdr:twoCellAnchor editAs="oneCell">
    <xdr:from>
      <xdr:col>2</xdr:col>
      <xdr:colOff>82301</xdr:colOff>
      <xdr:row>106</xdr:row>
      <xdr:rowOff>85590</xdr:rowOff>
    </xdr:from>
    <xdr:to>
      <xdr:col>6</xdr:col>
      <xdr:colOff>754601</xdr:colOff>
      <xdr:row>119</xdr:row>
      <xdr:rowOff>94410</xdr:rowOff>
    </xdr:to>
    <xdr:pic>
      <xdr:nvPicPr>
        <xdr:cNvPr id="19" name="Imagen 18">
          <a:extLst>
            <a:ext uri="{FF2B5EF4-FFF2-40B4-BE49-F238E27FC236}">
              <a16:creationId xmlns:a16="http://schemas.microsoft.com/office/drawing/2014/main" id="{8EFE417A-EF62-47AB-A903-373758A28D23}"/>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646181" y="23463750"/>
          <a:ext cx="3392640" cy="2386260"/>
        </a:xfrm>
        <a:prstGeom prst="rect">
          <a:avLst/>
        </a:prstGeom>
      </xdr:spPr>
    </xdr:pic>
    <xdr:clientData/>
  </xdr:twoCellAnchor>
  <xdr:twoCellAnchor editAs="oneCell">
    <xdr:from>
      <xdr:col>7</xdr:col>
      <xdr:colOff>449854</xdr:colOff>
      <xdr:row>139</xdr:row>
      <xdr:rowOff>91869</xdr:rowOff>
    </xdr:from>
    <xdr:to>
      <xdr:col>11</xdr:col>
      <xdr:colOff>12795</xdr:colOff>
      <xdr:row>152</xdr:row>
      <xdr:rowOff>97658</xdr:rowOff>
    </xdr:to>
    <xdr:pic>
      <xdr:nvPicPr>
        <xdr:cNvPr id="20" name="Imagen 19">
          <a:extLst>
            <a:ext uri="{FF2B5EF4-FFF2-40B4-BE49-F238E27FC236}">
              <a16:creationId xmlns:a16="http://schemas.microsoft.com/office/drawing/2014/main" id="{54EA5D8E-71EC-4973-9554-E2BCF79DC001}"/>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854214" y="30175629"/>
          <a:ext cx="3411041" cy="2383229"/>
        </a:xfrm>
        <a:prstGeom prst="rect">
          <a:avLst/>
        </a:prstGeom>
      </xdr:spPr>
    </xdr:pic>
    <xdr:clientData/>
  </xdr:twoCellAnchor>
  <xdr:twoCellAnchor editAs="oneCell">
    <xdr:from>
      <xdr:col>7</xdr:col>
      <xdr:colOff>485595</xdr:colOff>
      <xdr:row>106</xdr:row>
      <xdr:rowOff>104431</xdr:rowOff>
    </xdr:from>
    <xdr:to>
      <xdr:col>11</xdr:col>
      <xdr:colOff>56030</xdr:colOff>
      <xdr:row>119</xdr:row>
      <xdr:rowOff>104147</xdr:rowOff>
    </xdr:to>
    <xdr:pic>
      <xdr:nvPicPr>
        <xdr:cNvPr id="21" name="Imagen 20">
          <a:extLst>
            <a:ext uri="{FF2B5EF4-FFF2-40B4-BE49-F238E27FC236}">
              <a16:creationId xmlns:a16="http://schemas.microsoft.com/office/drawing/2014/main" id="{EEA260E9-289A-49D8-8431-1101B9AC8B54}"/>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889955" y="23482591"/>
          <a:ext cx="3418535" cy="2377156"/>
        </a:xfrm>
        <a:prstGeom prst="rect">
          <a:avLst/>
        </a:prstGeom>
      </xdr:spPr>
    </xdr:pic>
    <xdr:clientData/>
  </xdr:twoCellAnchor>
  <xdr:twoCellAnchor editAs="oneCell">
    <xdr:from>
      <xdr:col>2</xdr:col>
      <xdr:colOff>76020</xdr:colOff>
      <xdr:row>139</xdr:row>
      <xdr:rowOff>104431</xdr:rowOff>
    </xdr:from>
    <xdr:to>
      <xdr:col>6</xdr:col>
      <xdr:colOff>751356</xdr:colOff>
      <xdr:row>152</xdr:row>
      <xdr:rowOff>104147</xdr:rowOff>
    </xdr:to>
    <xdr:pic>
      <xdr:nvPicPr>
        <xdr:cNvPr id="22" name="Imagen 21">
          <a:extLst>
            <a:ext uri="{FF2B5EF4-FFF2-40B4-BE49-F238E27FC236}">
              <a16:creationId xmlns:a16="http://schemas.microsoft.com/office/drawing/2014/main" id="{98143420-0BA3-474D-9E48-100D38D88BA7}"/>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639900" y="30188191"/>
          <a:ext cx="3395676" cy="2377156"/>
        </a:xfrm>
        <a:prstGeom prst="rect">
          <a:avLst/>
        </a:prstGeom>
      </xdr:spPr>
    </xdr:pic>
    <xdr:clientData/>
  </xdr:twoCellAnchor>
  <xdr:twoCellAnchor editAs="oneCell">
    <xdr:from>
      <xdr:col>2</xdr:col>
      <xdr:colOff>91616</xdr:colOff>
      <xdr:row>122</xdr:row>
      <xdr:rowOff>790440</xdr:rowOff>
    </xdr:from>
    <xdr:to>
      <xdr:col>6</xdr:col>
      <xdr:colOff>754814</xdr:colOff>
      <xdr:row>135</xdr:row>
      <xdr:rowOff>161085</xdr:rowOff>
    </xdr:to>
    <xdr:pic>
      <xdr:nvPicPr>
        <xdr:cNvPr id="23" name="Imagen 22">
          <a:extLst>
            <a:ext uri="{FF2B5EF4-FFF2-40B4-BE49-F238E27FC236}">
              <a16:creationId xmlns:a16="http://schemas.microsoft.com/office/drawing/2014/main" id="{0C72E7BC-5E2C-4A38-A820-E0CF6B74F470}"/>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655496" y="27109920"/>
          <a:ext cx="3383538" cy="2388165"/>
        </a:xfrm>
        <a:prstGeom prst="rect">
          <a:avLst/>
        </a:prstGeom>
      </xdr:spPr>
    </xdr:pic>
    <xdr:clientData/>
  </xdr:twoCellAnchor>
  <xdr:twoCellAnchor editAs="oneCell">
    <xdr:from>
      <xdr:col>7</xdr:col>
      <xdr:colOff>418920</xdr:colOff>
      <xdr:row>122</xdr:row>
      <xdr:rowOff>714240</xdr:rowOff>
    </xdr:from>
    <xdr:to>
      <xdr:col>10</xdr:col>
      <xdr:colOff>884705</xdr:colOff>
      <xdr:row>135</xdr:row>
      <xdr:rowOff>84885</xdr:rowOff>
    </xdr:to>
    <xdr:pic>
      <xdr:nvPicPr>
        <xdr:cNvPr id="24" name="Imagen 23">
          <a:extLst>
            <a:ext uri="{FF2B5EF4-FFF2-40B4-BE49-F238E27FC236}">
              <a16:creationId xmlns:a16="http://schemas.microsoft.com/office/drawing/2014/main" id="{9DC19CB0-F5E6-4718-9BA6-A59459BCCDF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823280" y="27033720"/>
          <a:ext cx="3391865" cy="2388165"/>
        </a:xfrm>
        <a:prstGeom prst="rect">
          <a:avLst/>
        </a:prstGeom>
      </xdr:spPr>
    </xdr:pic>
    <xdr:clientData/>
  </xdr:twoCellAnchor>
  <xdr:twoCellAnchor editAs="oneCell">
    <xdr:from>
      <xdr:col>2</xdr:col>
      <xdr:colOff>135529</xdr:colOff>
      <xdr:row>189</xdr:row>
      <xdr:rowOff>107675</xdr:rowOff>
    </xdr:from>
    <xdr:to>
      <xdr:col>6</xdr:col>
      <xdr:colOff>803370</xdr:colOff>
      <xdr:row>202</xdr:row>
      <xdr:rowOff>110427</xdr:rowOff>
    </xdr:to>
    <xdr:pic>
      <xdr:nvPicPr>
        <xdr:cNvPr id="25" name="Imagen 24">
          <a:extLst>
            <a:ext uri="{FF2B5EF4-FFF2-40B4-BE49-F238E27FC236}">
              <a16:creationId xmlns:a16="http://schemas.microsoft.com/office/drawing/2014/main" id="{F4C1A5B6-762A-44C6-A5F5-301AFB342B60}"/>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699409" y="40486055"/>
          <a:ext cx="3388181" cy="2380192"/>
        </a:xfrm>
        <a:prstGeom prst="rect">
          <a:avLst/>
        </a:prstGeom>
      </xdr:spPr>
    </xdr:pic>
    <xdr:clientData/>
  </xdr:twoCellAnchor>
  <xdr:twoCellAnchor editAs="oneCell">
    <xdr:from>
      <xdr:col>7</xdr:col>
      <xdr:colOff>501401</xdr:colOff>
      <xdr:row>189</xdr:row>
      <xdr:rowOff>95115</xdr:rowOff>
    </xdr:from>
    <xdr:to>
      <xdr:col>11</xdr:col>
      <xdr:colOff>68801</xdr:colOff>
      <xdr:row>202</xdr:row>
      <xdr:rowOff>103935</xdr:rowOff>
    </xdr:to>
    <xdr:pic>
      <xdr:nvPicPr>
        <xdr:cNvPr id="26" name="Imagen 25">
          <a:extLst>
            <a:ext uri="{FF2B5EF4-FFF2-40B4-BE49-F238E27FC236}">
              <a16:creationId xmlns:a16="http://schemas.microsoft.com/office/drawing/2014/main" id="{557CAD58-167A-47D4-BCE5-DAE808238370}"/>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905761" y="40473495"/>
          <a:ext cx="3415500" cy="23862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314325</xdr:colOff>
      <xdr:row>1</xdr:row>
      <xdr:rowOff>47625</xdr:rowOff>
    </xdr:from>
    <xdr:ext cx="865167" cy="495300"/>
    <xdr:pic>
      <xdr:nvPicPr>
        <xdr:cNvPr id="2" name="Imagen 1">
          <a:extLst>
            <a:ext uri="{FF2B5EF4-FFF2-40B4-BE49-F238E27FC236}">
              <a16:creationId xmlns:a16="http://schemas.microsoft.com/office/drawing/2014/main" id="{A1C16EE6-0898-4E72-BDD7-17A83D6A4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9905" y="230505"/>
          <a:ext cx="865167" cy="495300"/>
        </a:xfrm>
        <a:prstGeom prst="rect">
          <a:avLst/>
        </a:prstGeom>
      </xdr:spPr>
    </xdr:pic>
    <xdr:clientData/>
  </xdr:oneCellAnchor>
  <xdr:oneCellAnchor>
    <xdr:from>
      <xdr:col>1</xdr:col>
      <xdr:colOff>142875</xdr:colOff>
      <xdr:row>1</xdr:row>
      <xdr:rowOff>76200</xdr:rowOff>
    </xdr:from>
    <xdr:ext cx="619125" cy="466725"/>
    <xdr:pic>
      <xdr:nvPicPr>
        <xdr:cNvPr id="3" name="4 Imagen">
          <a:extLst>
            <a:ext uri="{FF2B5EF4-FFF2-40B4-BE49-F238E27FC236}">
              <a16:creationId xmlns:a16="http://schemas.microsoft.com/office/drawing/2014/main" id="{6F2709FA-075A-4407-91E2-956C22DD9F61}"/>
            </a:ext>
          </a:extLst>
        </xdr:cNvPr>
        <xdr:cNvPicPr>
          <a:picLocks noChangeAspect="1"/>
        </xdr:cNvPicPr>
      </xdr:nvPicPr>
      <xdr:blipFill>
        <a:blip xmlns:r="http://schemas.openxmlformats.org/officeDocument/2006/relationships" r:embed="rId2"/>
        <a:stretch>
          <a:fillRect/>
        </a:stretch>
      </xdr:blipFill>
      <xdr:spPr>
        <a:xfrm>
          <a:off x="455295" y="259080"/>
          <a:ext cx="619125" cy="466725"/>
        </a:xfrm>
        <a:prstGeom prst="rect">
          <a:avLst/>
        </a:prstGeom>
      </xdr:spPr>
    </xdr:pic>
    <xdr:clientData/>
  </xdr:oneCellAnchor>
  <xdr:twoCellAnchor editAs="oneCell">
    <xdr:from>
      <xdr:col>10</xdr:col>
      <xdr:colOff>160936</xdr:colOff>
      <xdr:row>2</xdr:row>
      <xdr:rowOff>107620</xdr:rowOff>
    </xdr:from>
    <xdr:to>
      <xdr:col>10</xdr:col>
      <xdr:colOff>1025361</xdr:colOff>
      <xdr:row>3</xdr:row>
      <xdr:rowOff>317470</xdr:rowOff>
    </xdr:to>
    <xdr:pic>
      <xdr:nvPicPr>
        <xdr:cNvPr id="4" name="Imagen 3">
          <a:extLst>
            <a:ext uri="{FF2B5EF4-FFF2-40B4-BE49-F238E27FC236}">
              <a16:creationId xmlns:a16="http://schemas.microsoft.com/office/drawing/2014/main" id="{18FB92BF-D057-4724-ACB9-545E427D71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73516" y="465760"/>
          <a:ext cx="864425" cy="644190"/>
        </a:xfrm>
        <a:prstGeom prst="rect">
          <a:avLst/>
        </a:prstGeom>
      </xdr:spPr>
    </xdr:pic>
    <xdr:clientData/>
  </xdr:twoCellAnchor>
  <xdr:twoCellAnchor editAs="oneCell">
    <xdr:from>
      <xdr:col>18</xdr:col>
      <xdr:colOff>151535</xdr:colOff>
      <xdr:row>2</xdr:row>
      <xdr:rowOff>109971</xdr:rowOff>
    </xdr:from>
    <xdr:to>
      <xdr:col>18</xdr:col>
      <xdr:colOff>994180</xdr:colOff>
      <xdr:row>4</xdr:row>
      <xdr:rowOff>5196</xdr:rowOff>
    </xdr:to>
    <xdr:pic>
      <xdr:nvPicPr>
        <xdr:cNvPr id="5" name="3 Imagen">
          <a:extLst>
            <a:ext uri="{FF2B5EF4-FFF2-40B4-BE49-F238E27FC236}">
              <a16:creationId xmlns:a16="http://schemas.microsoft.com/office/drawing/2014/main" id="{20F4EEED-CAD9-47B1-B845-8D606A70033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8315" y="468111"/>
          <a:ext cx="842645" cy="68008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326091</xdr:colOff>
      <xdr:row>0</xdr:row>
      <xdr:rowOff>52618</xdr:rowOff>
    </xdr:from>
    <xdr:ext cx="843803" cy="299808"/>
    <xdr:pic>
      <xdr:nvPicPr>
        <xdr:cNvPr id="2" name="2 Imagen">
          <a:extLst>
            <a:ext uri="{FF2B5EF4-FFF2-40B4-BE49-F238E27FC236}">
              <a16:creationId xmlns:a16="http://schemas.microsoft.com/office/drawing/2014/main" id="{7A04F3D7-1C2F-4E4A-BE6A-85DF0CF783E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8395671" y="52618"/>
          <a:ext cx="843803" cy="299808"/>
        </a:xfrm>
        <a:prstGeom prst="rect">
          <a:avLst/>
        </a:prstGeom>
      </xdr:spPr>
    </xdr:pic>
    <xdr:clientData/>
  </xdr:oneCellAnchor>
  <xdr:oneCellAnchor>
    <xdr:from>
      <xdr:col>1</xdr:col>
      <xdr:colOff>152399</xdr:colOff>
      <xdr:row>0</xdr:row>
      <xdr:rowOff>57151</xdr:rowOff>
    </xdr:from>
    <xdr:ext cx="714375" cy="247649"/>
    <xdr:pic>
      <xdr:nvPicPr>
        <xdr:cNvPr id="3" name="4 Imagen">
          <a:extLst>
            <a:ext uri="{FF2B5EF4-FFF2-40B4-BE49-F238E27FC236}">
              <a16:creationId xmlns:a16="http://schemas.microsoft.com/office/drawing/2014/main" id="{4C24E1EE-A232-4DB7-A824-46C8620C388E}"/>
            </a:ext>
          </a:extLst>
        </xdr:cNvPr>
        <xdr:cNvPicPr>
          <a:picLocks noChangeAspect="1"/>
        </xdr:cNvPicPr>
      </xdr:nvPicPr>
      <xdr:blipFill>
        <a:blip xmlns:r="http://schemas.openxmlformats.org/officeDocument/2006/relationships" r:embed="rId2"/>
        <a:stretch>
          <a:fillRect/>
        </a:stretch>
      </xdr:blipFill>
      <xdr:spPr>
        <a:xfrm>
          <a:off x="944879" y="57151"/>
          <a:ext cx="714375" cy="247649"/>
        </a:xfrm>
        <a:prstGeom prst="rect">
          <a:avLst/>
        </a:prstGeom>
      </xdr:spPr>
    </xdr:pic>
    <xdr:clientData/>
  </xdr:oneCellAnchor>
  <xdr:twoCellAnchor editAs="oneCell">
    <xdr:from>
      <xdr:col>1</xdr:col>
      <xdr:colOff>554793</xdr:colOff>
      <xdr:row>5</xdr:row>
      <xdr:rowOff>95250</xdr:rowOff>
    </xdr:from>
    <xdr:to>
      <xdr:col>6</xdr:col>
      <xdr:colOff>152793</xdr:colOff>
      <xdr:row>18</xdr:row>
      <xdr:rowOff>60450</xdr:rowOff>
    </xdr:to>
    <xdr:pic>
      <xdr:nvPicPr>
        <xdr:cNvPr id="4" name="Imagen 3">
          <a:extLst>
            <a:ext uri="{FF2B5EF4-FFF2-40B4-BE49-F238E27FC236}">
              <a16:creationId xmlns:a16="http://schemas.microsoft.com/office/drawing/2014/main" id="{3CCD5090-9128-4494-9A52-5F2705B29D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7273" y="1619250"/>
          <a:ext cx="3560400" cy="2540760"/>
        </a:xfrm>
        <a:prstGeom prst="rect">
          <a:avLst/>
        </a:prstGeom>
      </xdr:spPr>
    </xdr:pic>
    <xdr:clientData/>
  </xdr:twoCellAnchor>
  <xdr:twoCellAnchor editAs="oneCell">
    <xdr:from>
      <xdr:col>7</xdr:col>
      <xdr:colOff>278568</xdr:colOff>
      <xdr:row>21</xdr:row>
      <xdr:rowOff>171450</xdr:rowOff>
    </xdr:from>
    <xdr:to>
      <xdr:col>11</xdr:col>
      <xdr:colOff>476643</xdr:colOff>
      <xdr:row>34</xdr:row>
      <xdr:rowOff>250950</xdr:rowOff>
    </xdr:to>
    <xdr:pic>
      <xdr:nvPicPr>
        <xdr:cNvPr id="5" name="Imagen 4">
          <a:extLst>
            <a:ext uri="{FF2B5EF4-FFF2-40B4-BE49-F238E27FC236}">
              <a16:creationId xmlns:a16="http://schemas.microsoft.com/office/drawing/2014/main" id="{94584E7A-A04B-4ADA-B76B-12C61AB31F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25928" y="4842510"/>
          <a:ext cx="3512775" cy="2548380"/>
        </a:xfrm>
        <a:prstGeom prst="rect">
          <a:avLst/>
        </a:prstGeom>
      </xdr:spPr>
    </xdr:pic>
    <xdr:clientData/>
  </xdr:twoCellAnchor>
  <xdr:twoCellAnchor editAs="oneCell">
    <xdr:from>
      <xdr:col>1</xdr:col>
      <xdr:colOff>542925</xdr:colOff>
      <xdr:row>22</xdr:row>
      <xdr:rowOff>11811</xdr:rowOff>
    </xdr:from>
    <xdr:to>
      <xdr:col>6</xdr:col>
      <xdr:colOff>140882</xdr:colOff>
      <xdr:row>34</xdr:row>
      <xdr:rowOff>281779</xdr:rowOff>
    </xdr:to>
    <xdr:pic>
      <xdr:nvPicPr>
        <xdr:cNvPr id="6" name="Imagen 5">
          <a:extLst>
            <a:ext uri="{FF2B5EF4-FFF2-40B4-BE49-F238E27FC236}">
              <a16:creationId xmlns:a16="http://schemas.microsoft.com/office/drawing/2014/main" id="{6B48A35A-D1D4-435A-8059-ABF0889967D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5405" y="4873371"/>
          <a:ext cx="3560357" cy="2548348"/>
        </a:xfrm>
        <a:prstGeom prst="rect">
          <a:avLst/>
        </a:prstGeom>
      </xdr:spPr>
    </xdr:pic>
    <xdr:clientData/>
  </xdr:twoCellAnchor>
  <xdr:twoCellAnchor editAs="oneCell">
    <xdr:from>
      <xdr:col>1</xdr:col>
      <xdr:colOff>631401</xdr:colOff>
      <xdr:row>37</xdr:row>
      <xdr:rowOff>163988</xdr:rowOff>
    </xdr:from>
    <xdr:to>
      <xdr:col>6</xdr:col>
      <xdr:colOff>469401</xdr:colOff>
      <xdr:row>50</xdr:row>
      <xdr:rowOff>156788</xdr:rowOff>
    </xdr:to>
    <xdr:pic>
      <xdr:nvPicPr>
        <xdr:cNvPr id="7" name="Imagen 6">
          <a:extLst>
            <a:ext uri="{FF2B5EF4-FFF2-40B4-BE49-F238E27FC236}">
              <a16:creationId xmlns:a16="http://schemas.microsoft.com/office/drawing/2014/main" id="{66C83141-3B60-4CD2-BB75-C945C0F792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23881" y="8439308"/>
          <a:ext cx="3800400" cy="2728380"/>
        </a:xfrm>
        <a:prstGeom prst="rect">
          <a:avLst/>
        </a:prstGeom>
      </xdr:spPr>
    </xdr:pic>
    <xdr:clientData/>
  </xdr:twoCellAnchor>
  <xdr:twoCellAnchor editAs="oneCell">
    <xdr:from>
      <xdr:col>7</xdr:col>
      <xdr:colOff>286575</xdr:colOff>
      <xdr:row>37</xdr:row>
      <xdr:rowOff>176099</xdr:rowOff>
    </xdr:from>
    <xdr:to>
      <xdr:col>11</xdr:col>
      <xdr:colOff>580650</xdr:colOff>
      <xdr:row>50</xdr:row>
      <xdr:rowOff>60899</xdr:rowOff>
    </xdr:to>
    <xdr:pic>
      <xdr:nvPicPr>
        <xdr:cNvPr id="8" name="Imagen 7">
          <a:extLst>
            <a:ext uri="{FF2B5EF4-FFF2-40B4-BE49-F238E27FC236}">
              <a16:creationId xmlns:a16="http://schemas.microsoft.com/office/drawing/2014/main" id="{E2C01F14-F791-4ECA-BC01-34DAA5BC70C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33935" y="8451419"/>
          <a:ext cx="3608775" cy="2620380"/>
        </a:xfrm>
        <a:prstGeom prst="rect">
          <a:avLst/>
        </a:prstGeom>
      </xdr:spPr>
    </xdr:pic>
    <xdr:clientData/>
  </xdr:twoCellAnchor>
  <xdr:twoCellAnchor editAs="oneCell">
    <xdr:from>
      <xdr:col>7</xdr:col>
      <xdr:colOff>201041</xdr:colOff>
      <xdr:row>5</xdr:row>
      <xdr:rowOff>66675</xdr:rowOff>
    </xdr:from>
    <xdr:to>
      <xdr:col>11</xdr:col>
      <xdr:colOff>397042</xdr:colOff>
      <xdr:row>18</xdr:row>
      <xdr:rowOff>30319</xdr:rowOff>
    </xdr:to>
    <xdr:pic>
      <xdr:nvPicPr>
        <xdr:cNvPr id="9" name="Imagen 8">
          <a:extLst>
            <a:ext uri="{FF2B5EF4-FFF2-40B4-BE49-F238E27FC236}">
              <a16:creationId xmlns:a16="http://schemas.microsoft.com/office/drawing/2014/main" id="{3EA1351F-47BE-445F-ADDA-662CCB9EA6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48401" y="1590675"/>
          <a:ext cx="3510701" cy="2539204"/>
        </a:xfrm>
        <a:prstGeom prst="rect">
          <a:avLst/>
        </a:prstGeom>
      </xdr:spPr>
    </xdr:pic>
    <xdr:clientData/>
  </xdr:twoCellAnchor>
  <xdr:oneCellAnchor>
    <xdr:from>
      <xdr:col>1</xdr:col>
      <xdr:colOff>631401</xdr:colOff>
      <xdr:row>53</xdr:row>
      <xdr:rowOff>163988</xdr:rowOff>
    </xdr:from>
    <xdr:ext cx="3648000" cy="2736000"/>
    <xdr:pic>
      <xdr:nvPicPr>
        <xdr:cNvPr id="10" name="Imagen 9">
          <a:extLst>
            <a:ext uri="{FF2B5EF4-FFF2-40B4-BE49-F238E27FC236}">
              <a16:creationId xmlns:a16="http://schemas.microsoft.com/office/drawing/2014/main" id="{A2D11BAC-72DD-4524-A603-8E39A2499C5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3881" y="11746388"/>
          <a:ext cx="3648000" cy="2736000"/>
        </a:xfrm>
        <a:prstGeom prst="rect">
          <a:avLst/>
        </a:prstGeom>
      </xdr:spPr>
    </xdr:pic>
    <xdr:clientData/>
  </xdr:oneCellAnchor>
  <xdr:oneCellAnchor>
    <xdr:from>
      <xdr:col>7</xdr:col>
      <xdr:colOff>296100</xdr:colOff>
      <xdr:row>54</xdr:row>
      <xdr:rowOff>23699</xdr:rowOff>
    </xdr:from>
    <xdr:ext cx="3504000" cy="2628000"/>
    <xdr:pic>
      <xdr:nvPicPr>
        <xdr:cNvPr id="11" name="Imagen 10">
          <a:extLst>
            <a:ext uri="{FF2B5EF4-FFF2-40B4-BE49-F238E27FC236}">
              <a16:creationId xmlns:a16="http://schemas.microsoft.com/office/drawing/2014/main" id="{6CAFC055-4184-44C5-8861-07B40C0432A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843460" y="11796599"/>
          <a:ext cx="3504000" cy="2628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080A0862-BC6C-4221-8B3F-F20A9BAA7BC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2983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DE7BE0C7-8D4B-4385-AC21-D40AEC05E67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1</xdr:col>
      <xdr:colOff>130629</xdr:colOff>
      <xdr:row>5</xdr:row>
      <xdr:rowOff>108857</xdr:rowOff>
    </xdr:from>
    <xdr:to>
      <xdr:col>6</xdr:col>
      <xdr:colOff>520594</xdr:colOff>
      <xdr:row>18</xdr:row>
      <xdr:rowOff>119422</xdr:rowOff>
    </xdr:to>
    <xdr:pic>
      <xdr:nvPicPr>
        <xdr:cNvPr id="16" name="5 Imagen">
          <a:extLst>
            <a:ext uri="{FF2B5EF4-FFF2-40B4-BE49-F238E27FC236}">
              <a16:creationId xmlns:a16="http://schemas.microsoft.com/office/drawing/2014/main" id="{AE543766-012D-497C-9ACD-9C966ACA6775}"/>
            </a:ext>
          </a:extLst>
        </xdr:cNvPr>
        <xdr:cNvPicPr>
          <a:picLocks noChangeAspect="1"/>
        </xdr:cNvPicPr>
      </xdr:nvPicPr>
      <xdr:blipFill>
        <a:blip xmlns:r="http://schemas.openxmlformats.org/officeDocument/2006/relationships" r:embed="rId3"/>
        <a:stretch>
          <a:fillRect/>
        </a:stretch>
      </xdr:blipFill>
      <xdr:spPr>
        <a:xfrm>
          <a:off x="381000" y="1545771"/>
          <a:ext cx="3437965" cy="2427194"/>
        </a:xfrm>
        <a:prstGeom prst="rect">
          <a:avLst/>
        </a:prstGeom>
      </xdr:spPr>
    </xdr:pic>
    <xdr:clientData/>
  </xdr:twoCellAnchor>
  <xdr:twoCellAnchor editAs="oneCell">
    <xdr:from>
      <xdr:col>8</xdr:col>
      <xdr:colOff>86446</xdr:colOff>
      <xdr:row>5</xdr:row>
      <xdr:rowOff>120063</xdr:rowOff>
    </xdr:from>
    <xdr:to>
      <xdr:col>11</xdr:col>
      <xdr:colOff>166680</xdr:colOff>
      <xdr:row>18</xdr:row>
      <xdr:rowOff>130628</xdr:rowOff>
    </xdr:to>
    <xdr:pic>
      <xdr:nvPicPr>
        <xdr:cNvPr id="17" name="7 Imagen">
          <a:extLst>
            <a:ext uri="{FF2B5EF4-FFF2-40B4-BE49-F238E27FC236}">
              <a16:creationId xmlns:a16="http://schemas.microsoft.com/office/drawing/2014/main" id="{22739488-E5CE-4DFC-BD28-28B025638952}"/>
            </a:ext>
          </a:extLst>
        </xdr:cNvPr>
        <xdr:cNvPicPr>
          <a:picLocks noChangeAspect="1"/>
        </xdr:cNvPicPr>
      </xdr:nvPicPr>
      <xdr:blipFill>
        <a:blip xmlns:r="http://schemas.openxmlformats.org/officeDocument/2006/relationships" r:embed="rId4"/>
        <a:stretch>
          <a:fillRect/>
        </a:stretch>
      </xdr:blipFill>
      <xdr:spPr>
        <a:xfrm>
          <a:off x="4625789" y="1556977"/>
          <a:ext cx="3433034" cy="2427194"/>
        </a:xfrm>
        <a:prstGeom prst="rect">
          <a:avLst/>
        </a:prstGeom>
      </xdr:spPr>
    </xdr:pic>
    <xdr:clientData/>
  </xdr:twoCellAnchor>
  <xdr:twoCellAnchor editAs="oneCell">
    <xdr:from>
      <xdr:col>1</xdr:col>
      <xdr:colOff>165208</xdr:colOff>
      <xdr:row>21</xdr:row>
      <xdr:rowOff>84909</xdr:rowOff>
    </xdr:from>
    <xdr:to>
      <xdr:col>6</xdr:col>
      <xdr:colOff>562793</xdr:colOff>
      <xdr:row>34</xdr:row>
      <xdr:rowOff>95474</xdr:rowOff>
    </xdr:to>
    <xdr:pic>
      <xdr:nvPicPr>
        <xdr:cNvPr id="18" name="11 Imagen">
          <a:extLst>
            <a:ext uri="{FF2B5EF4-FFF2-40B4-BE49-F238E27FC236}">
              <a16:creationId xmlns:a16="http://schemas.microsoft.com/office/drawing/2014/main" id="{15E9F313-D991-47BD-B977-D9811BCE8F0C}"/>
            </a:ext>
          </a:extLst>
        </xdr:cNvPr>
        <xdr:cNvPicPr>
          <a:picLocks noChangeAspect="1"/>
        </xdr:cNvPicPr>
      </xdr:nvPicPr>
      <xdr:blipFill>
        <a:blip xmlns:r="http://schemas.openxmlformats.org/officeDocument/2006/relationships" r:embed="rId5"/>
        <a:stretch>
          <a:fillRect/>
        </a:stretch>
      </xdr:blipFill>
      <xdr:spPr>
        <a:xfrm>
          <a:off x="415579" y="4809309"/>
          <a:ext cx="3445585" cy="2427194"/>
        </a:xfrm>
        <a:prstGeom prst="rect">
          <a:avLst/>
        </a:prstGeom>
      </xdr:spPr>
    </xdr:pic>
    <xdr:clientData/>
  </xdr:twoCellAnchor>
  <xdr:twoCellAnchor editAs="oneCell">
    <xdr:from>
      <xdr:col>8</xdr:col>
      <xdr:colOff>722556</xdr:colOff>
      <xdr:row>21</xdr:row>
      <xdr:rowOff>73061</xdr:rowOff>
    </xdr:from>
    <xdr:to>
      <xdr:col>10</xdr:col>
      <xdr:colOff>310756</xdr:colOff>
      <xdr:row>34</xdr:row>
      <xdr:rowOff>167446</xdr:rowOff>
    </xdr:to>
    <xdr:pic>
      <xdr:nvPicPr>
        <xdr:cNvPr id="19" name="16 Imagen">
          <a:extLst>
            <a:ext uri="{FF2B5EF4-FFF2-40B4-BE49-F238E27FC236}">
              <a16:creationId xmlns:a16="http://schemas.microsoft.com/office/drawing/2014/main" id="{20A32A0E-17C6-42B0-92F1-E4804D668D2A}"/>
            </a:ext>
          </a:extLst>
        </xdr:cNvPr>
        <xdr:cNvPicPr>
          <a:picLocks noChangeAspect="1"/>
        </xdr:cNvPicPr>
      </xdr:nvPicPr>
      <xdr:blipFill>
        <a:blip xmlns:r="http://schemas.openxmlformats.org/officeDocument/2006/relationships" r:embed="rId6"/>
        <a:stretch>
          <a:fillRect/>
        </a:stretch>
      </xdr:blipFill>
      <xdr:spPr>
        <a:xfrm>
          <a:off x="5261899" y="4797461"/>
          <a:ext cx="2015714" cy="2511014"/>
        </a:xfrm>
        <a:prstGeom prst="rect">
          <a:avLst/>
        </a:prstGeom>
      </xdr:spPr>
    </xdr:pic>
    <xdr:clientData/>
  </xdr:twoCellAnchor>
  <xdr:twoCellAnchor editAs="oneCell">
    <xdr:from>
      <xdr:col>3</xdr:col>
      <xdr:colOff>169177</xdr:colOff>
      <xdr:row>37</xdr:row>
      <xdr:rowOff>60960</xdr:rowOff>
    </xdr:from>
    <xdr:to>
      <xdr:col>5</xdr:col>
      <xdr:colOff>777048</xdr:colOff>
      <xdr:row>50</xdr:row>
      <xdr:rowOff>74792</xdr:rowOff>
    </xdr:to>
    <xdr:pic>
      <xdr:nvPicPr>
        <xdr:cNvPr id="20" name="18 Imagen">
          <a:extLst>
            <a:ext uri="{FF2B5EF4-FFF2-40B4-BE49-F238E27FC236}">
              <a16:creationId xmlns:a16="http://schemas.microsoft.com/office/drawing/2014/main" id="{088C60C1-11BB-4490-BC16-C894468190A3}"/>
            </a:ext>
          </a:extLst>
        </xdr:cNvPr>
        <xdr:cNvPicPr>
          <a:picLocks noChangeAspect="1"/>
        </xdr:cNvPicPr>
      </xdr:nvPicPr>
      <xdr:blipFill>
        <a:blip xmlns:r="http://schemas.openxmlformats.org/officeDocument/2006/relationships" r:embed="rId7"/>
        <a:stretch>
          <a:fillRect/>
        </a:stretch>
      </xdr:blipFill>
      <xdr:spPr>
        <a:xfrm>
          <a:off x="1312177" y="7811589"/>
          <a:ext cx="1935928" cy="2419574"/>
        </a:xfrm>
        <a:prstGeom prst="rect">
          <a:avLst/>
        </a:prstGeom>
      </xdr:spPr>
    </xdr:pic>
    <xdr:clientData/>
  </xdr:twoCellAnchor>
  <xdr:twoCellAnchor editAs="oneCell">
    <xdr:from>
      <xdr:col>8</xdr:col>
      <xdr:colOff>846780</xdr:colOff>
      <xdr:row>37</xdr:row>
      <xdr:rowOff>127875</xdr:rowOff>
    </xdr:from>
    <xdr:to>
      <xdr:col>10</xdr:col>
      <xdr:colOff>374020</xdr:colOff>
      <xdr:row>50</xdr:row>
      <xdr:rowOff>141707</xdr:rowOff>
    </xdr:to>
    <xdr:pic>
      <xdr:nvPicPr>
        <xdr:cNvPr id="21" name="20 Imagen">
          <a:extLst>
            <a:ext uri="{FF2B5EF4-FFF2-40B4-BE49-F238E27FC236}">
              <a16:creationId xmlns:a16="http://schemas.microsoft.com/office/drawing/2014/main" id="{8B6AA7FA-3445-48B2-9ECE-02DFB8F4C75C}"/>
            </a:ext>
          </a:extLst>
        </xdr:cNvPr>
        <xdr:cNvPicPr>
          <a:picLocks noChangeAspect="1"/>
        </xdr:cNvPicPr>
      </xdr:nvPicPr>
      <xdr:blipFill>
        <a:blip xmlns:r="http://schemas.openxmlformats.org/officeDocument/2006/relationships" r:embed="rId8"/>
        <a:stretch>
          <a:fillRect/>
        </a:stretch>
      </xdr:blipFill>
      <xdr:spPr>
        <a:xfrm>
          <a:off x="5386123" y="7878504"/>
          <a:ext cx="1954754" cy="24195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5B533377-96AC-4F6C-9455-A8B960864599}"/>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412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78345ECA-DE28-4FC9-9BF9-F23DF7E4C502}"/>
            </a:ext>
          </a:extLst>
        </xdr:cNvPr>
        <xdr:cNvPicPr>
          <a:picLocks noChangeAspect="1"/>
        </xdr:cNvPicPr>
      </xdr:nvPicPr>
      <xdr:blipFill>
        <a:blip xmlns:r="http://schemas.openxmlformats.org/officeDocument/2006/relationships" r:embed="rId2"/>
        <a:stretch>
          <a:fillRect/>
        </a:stretch>
      </xdr:blipFill>
      <xdr:spPr>
        <a:xfrm>
          <a:off x="802004" y="180976"/>
          <a:ext cx="714375" cy="247649"/>
        </a:xfrm>
        <a:prstGeom prst="rect">
          <a:avLst/>
        </a:prstGeom>
      </xdr:spPr>
    </xdr:pic>
    <xdr:clientData/>
  </xdr:oneCellAnchor>
  <xdr:oneCellAnchor>
    <xdr:from>
      <xdr:col>1</xdr:col>
      <xdr:colOff>72108</xdr:colOff>
      <xdr:row>6</xdr:row>
      <xdr:rowOff>85725</xdr:rowOff>
    </xdr:from>
    <xdr:ext cx="3623591" cy="2520000"/>
    <xdr:pic>
      <xdr:nvPicPr>
        <xdr:cNvPr id="4" name="Imagen 3">
          <a:extLst>
            <a:ext uri="{FF2B5EF4-FFF2-40B4-BE49-F238E27FC236}">
              <a16:creationId xmlns:a16="http://schemas.microsoft.com/office/drawing/2014/main" id="{7718E3F2-9F66-4611-B6ED-2369A7025DB9}"/>
            </a:ext>
          </a:extLst>
        </xdr:cNvPr>
        <xdr:cNvPicPr>
          <a:picLocks noChangeAspect="1"/>
        </xdr:cNvPicPr>
      </xdr:nvPicPr>
      <xdr:blipFill>
        <a:blip xmlns:r="http://schemas.openxmlformats.org/officeDocument/2006/relationships" r:embed="rId3"/>
        <a:stretch>
          <a:fillRect/>
        </a:stretch>
      </xdr:blipFill>
      <xdr:spPr>
        <a:xfrm>
          <a:off x="338808" y="1823085"/>
          <a:ext cx="3623591" cy="2520000"/>
        </a:xfrm>
        <a:prstGeom prst="rect">
          <a:avLst/>
        </a:prstGeom>
      </xdr:spPr>
    </xdr:pic>
    <xdr:clientData/>
  </xdr:oneCellAnchor>
  <xdr:oneCellAnchor>
    <xdr:from>
      <xdr:col>7</xdr:col>
      <xdr:colOff>180973</xdr:colOff>
      <xdr:row>6</xdr:row>
      <xdr:rowOff>76200</xdr:rowOff>
    </xdr:from>
    <xdr:ext cx="4286251" cy="2520000"/>
    <xdr:pic>
      <xdr:nvPicPr>
        <xdr:cNvPr id="5" name="Imagen 4">
          <a:extLst>
            <a:ext uri="{FF2B5EF4-FFF2-40B4-BE49-F238E27FC236}">
              <a16:creationId xmlns:a16="http://schemas.microsoft.com/office/drawing/2014/main" id="{330BE0D2-EA87-451C-83C7-5F26843D0D7D}"/>
            </a:ext>
          </a:extLst>
        </xdr:cNvPr>
        <xdr:cNvPicPr>
          <a:picLocks noChangeAspect="1"/>
        </xdr:cNvPicPr>
      </xdr:nvPicPr>
      <xdr:blipFill>
        <a:blip xmlns:r="http://schemas.openxmlformats.org/officeDocument/2006/relationships" r:embed="rId4"/>
        <a:stretch>
          <a:fillRect/>
        </a:stretch>
      </xdr:blipFill>
      <xdr:spPr>
        <a:xfrm>
          <a:off x="4326253" y="1813560"/>
          <a:ext cx="4286251" cy="2520000"/>
        </a:xfrm>
        <a:prstGeom prst="rect">
          <a:avLst/>
        </a:prstGeom>
      </xdr:spPr>
    </xdr:pic>
    <xdr:clientData/>
  </xdr:oneCellAnchor>
  <xdr:oneCellAnchor>
    <xdr:from>
      <xdr:col>1</xdr:col>
      <xdr:colOff>95250</xdr:colOff>
      <xdr:row>39</xdr:row>
      <xdr:rowOff>152400</xdr:rowOff>
    </xdr:from>
    <xdr:ext cx="3581400" cy="2352675"/>
    <xdr:pic>
      <xdr:nvPicPr>
        <xdr:cNvPr id="6" name="Imagen 5">
          <a:extLst>
            <a:ext uri="{FF2B5EF4-FFF2-40B4-BE49-F238E27FC236}">
              <a16:creationId xmlns:a16="http://schemas.microsoft.com/office/drawing/2014/main" id="{DB7EFFBB-4855-4189-A544-8330E36073CE}"/>
            </a:ext>
          </a:extLst>
        </xdr:cNvPr>
        <xdr:cNvPicPr>
          <a:picLocks noChangeAspect="1"/>
        </xdr:cNvPicPr>
      </xdr:nvPicPr>
      <xdr:blipFill>
        <a:blip xmlns:r="http://schemas.openxmlformats.org/officeDocument/2006/relationships" r:embed="rId5"/>
        <a:stretch>
          <a:fillRect/>
        </a:stretch>
      </xdr:blipFill>
      <xdr:spPr>
        <a:xfrm>
          <a:off x="361950" y="8656320"/>
          <a:ext cx="3581400" cy="2352675"/>
        </a:xfrm>
        <a:prstGeom prst="rect">
          <a:avLst/>
        </a:prstGeom>
      </xdr:spPr>
    </xdr:pic>
    <xdr:clientData/>
  </xdr:oneCellAnchor>
  <xdr:oneCellAnchor>
    <xdr:from>
      <xdr:col>7</xdr:col>
      <xdr:colOff>147633</xdr:colOff>
      <xdr:row>39</xdr:row>
      <xdr:rowOff>114300</xdr:rowOff>
    </xdr:from>
    <xdr:ext cx="4262441" cy="2428875"/>
    <xdr:pic>
      <xdr:nvPicPr>
        <xdr:cNvPr id="7" name="Imagen 6">
          <a:extLst>
            <a:ext uri="{FF2B5EF4-FFF2-40B4-BE49-F238E27FC236}">
              <a16:creationId xmlns:a16="http://schemas.microsoft.com/office/drawing/2014/main" id="{7D6A48CC-E8A7-444E-9C21-4D8DE14F6AE1}"/>
            </a:ext>
          </a:extLst>
        </xdr:cNvPr>
        <xdr:cNvPicPr>
          <a:picLocks noChangeAspect="1"/>
        </xdr:cNvPicPr>
      </xdr:nvPicPr>
      <xdr:blipFill>
        <a:blip xmlns:r="http://schemas.openxmlformats.org/officeDocument/2006/relationships" r:embed="rId6"/>
        <a:stretch>
          <a:fillRect/>
        </a:stretch>
      </xdr:blipFill>
      <xdr:spPr>
        <a:xfrm>
          <a:off x="4292913" y="8618220"/>
          <a:ext cx="4262441" cy="2428875"/>
        </a:xfrm>
        <a:prstGeom prst="rect">
          <a:avLst/>
        </a:prstGeom>
      </xdr:spPr>
    </xdr:pic>
    <xdr:clientData/>
  </xdr:oneCellAnchor>
  <xdr:oneCellAnchor>
    <xdr:from>
      <xdr:col>7</xdr:col>
      <xdr:colOff>191660</xdr:colOff>
      <xdr:row>72</xdr:row>
      <xdr:rowOff>85725</xdr:rowOff>
    </xdr:from>
    <xdr:ext cx="4246989" cy="2514600"/>
    <xdr:pic>
      <xdr:nvPicPr>
        <xdr:cNvPr id="8" name="Imagen 7">
          <a:extLst>
            <a:ext uri="{FF2B5EF4-FFF2-40B4-BE49-F238E27FC236}">
              <a16:creationId xmlns:a16="http://schemas.microsoft.com/office/drawing/2014/main" id="{4E795758-7460-40BA-8131-21043FB541EA}"/>
            </a:ext>
          </a:extLst>
        </xdr:cNvPr>
        <xdr:cNvPicPr>
          <a:picLocks noChangeAspect="1"/>
        </xdr:cNvPicPr>
      </xdr:nvPicPr>
      <xdr:blipFill>
        <a:blip xmlns:r="http://schemas.openxmlformats.org/officeDocument/2006/relationships" r:embed="rId7"/>
        <a:stretch>
          <a:fillRect/>
        </a:stretch>
      </xdr:blipFill>
      <xdr:spPr>
        <a:xfrm>
          <a:off x="4336940" y="15318105"/>
          <a:ext cx="4246989" cy="2514600"/>
        </a:xfrm>
        <a:prstGeom prst="rect">
          <a:avLst/>
        </a:prstGeom>
      </xdr:spPr>
    </xdr:pic>
    <xdr:clientData/>
  </xdr:oneCellAnchor>
  <xdr:oneCellAnchor>
    <xdr:from>
      <xdr:col>1</xdr:col>
      <xdr:colOff>95250</xdr:colOff>
      <xdr:row>72</xdr:row>
      <xdr:rowOff>133350</xdr:rowOff>
    </xdr:from>
    <xdr:ext cx="3609975" cy="2424750"/>
    <xdr:pic>
      <xdr:nvPicPr>
        <xdr:cNvPr id="9" name="Imagen 8">
          <a:extLst>
            <a:ext uri="{FF2B5EF4-FFF2-40B4-BE49-F238E27FC236}">
              <a16:creationId xmlns:a16="http://schemas.microsoft.com/office/drawing/2014/main" id="{D5BFF85D-54E9-4D56-9F46-7A3DBF3EB0CE}"/>
            </a:ext>
          </a:extLst>
        </xdr:cNvPr>
        <xdr:cNvPicPr>
          <a:picLocks noChangeAspect="1"/>
        </xdr:cNvPicPr>
      </xdr:nvPicPr>
      <xdr:blipFill>
        <a:blip xmlns:r="http://schemas.openxmlformats.org/officeDocument/2006/relationships" r:embed="rId8"/>
        <a:stretch>
          <a:fillRect/>
        </a:stretch>
      </xdr:blipFill>
      <xdr:spPr>
        <a:xfrm>
          <a:off x="361950" y="15365730"/>
          <a:ext cx="3609975" cy="2424750"/>
        </a:xfrm>
        <a:prstGeom prst="rect">
          <a:avLst/>
        </a:prstGeom>
      </xdr:spPr>
    </xdr:pic>
    <xdr:clientData/>
  </xdr:oneCellAnchor>
  <xdr:oneCellAnchor>
    <xdr:from>
      <xdr:col>1</xdr:col>
      <xdr:colOff>91650</xdr:colOff>
      <xdr:row>88</xdr:row>
      <xdr:rowOff>104774</xdr:rowOff>
    </xdr:from>
    <xdr:ext cx="3585000" cy="2514601"/>
    <xdr:pic>
      <xdr:nvPicPr>
        <xdr:cNvPr id="10" name="Imagen 9">
          <a:extLst>
            <a:ext uri="{FF2B5EF4-FFF2-40B4-BE49-F238E27FC236}">
              <a16:creationId xmlns:a16="http://schemas.microsoft.com/office/drawing/2014/main" id="{CDD36313-3A83-4C24-B0E8-721B37F7B893}"/>
            </a:ext>
          </a:extLst>
        </xdr:cNvPr>
        <xdr:cNvPicPr>
          <a:picLocks noChangeAspect="1"/>
        </xdr:cNvPicPr>
      </xdr:nvPicPr>
      <xdr:blipFill>
        <a:blip xmlns:r="http://schemas.openxmlformats.org/officeDocument/2006/relationships" r:embed="rId9"/>
        <a:stretch>
          <a:fillRect/>
        </a:stretch>
      </xdr:blipFill>
      <xdr:spPr>
        <a:xfrm>
          <a:off x="358350" y="18537554"/>
          <a:ext cx="3585000" cy="2514601"/>
        </a:xfrm>
        <a:prstGeom prst="rect">
          <a:avLst/>
        </a:prstGeom>
      </xdr:spPr>
    </xdr:pic>
    <xdr:clientData/>
  </xdr:oneCellAnchor>
  <xdr:oneCellAnchor>
    <xdr:from>
      <xdr:col>7</xdr:col>
      <xdr:colOff>152400</xdr:colOff>
      <xdr:row>88</xdr:row>
      <xdr:rowOff>95251</xdr:rowOff>
    </xdr:from>
    <xdr:ext cx="4371975" cy="2495550"/>
    <xdr:pic>
      <xdr:nvPicPr>
        <xdr:cNvPr id="11" name="Imagen 10">
          <a:extLst>
            <a:ext uri="{FF2B5EF4-FFF2-40B4-BE49-F238E27FC236}">
              <a16:creationId xmlns:a16="http://schemas.microsoft.com/office/drawing/2014/main" id="{FA63E8EC-0C3E-4BAA-B78B-26155FD19425}"/>
            </a:ext>
          </a:extLst>
        </xdr:cNvPr>
        <xdr:cNvPicPr>
          <a:picLocks noChangeAspect="1"/>
        </xdr:cNvPicPr>
      </xdr:nvPicPr>
      <xdr:blipFill>
        <a:blip xmlns:r="http://schemas.openxmlformats.org/officeDocument/2006/relationships" r:embed="rId10"/>
        <a:stretch>
          <a:fillRect/>
        </a:stretch>
      </xdr:blipFill>
      <xdr:spPr>
        <a:xfrm>
          <a:off x="4297680" y="18528031"/>
          <a:ext cx="4371975" cy="2495550"/>
        </a:xfrm>
        <a:prstGeom prst="rect">
          <a:avLst/>
        </a:prstGeom>
      </xdr:spPr>
    </xdr:pic>
    <xdr:clientData/>
  </xdr:oneCellAnchor>
  <xdr:oneCellAnchor>
    <xdr:from>
      <xdr:col>1</xdr:col>
      <xdr:colOff>95250</xdr:colOff>
      <xdr:row>22</xdr:row>
      <xdr:rowOff>76200</xdr:rowOff>
    </xdr:from>
    <xdr:ext cx="3581400" cy="2447925"/>
    <xdr:pic>
      <xdr:nvPicPr>
        <xdr:cNvPr id="12" name="Imagen 11">
          <a:extLst>
            <a:ext uri="{FF2B5EF4-FFF2-40B4-BE49-F238E27FC236}">
              <a16:creationId xmlns:a16="http://schemas.microsoft.com/office/drawing/2014/main" id="{23D64867-67ED-4127-9B0F-FB1F5503968B}"/>
            </a:ext>
          </a:extLst>
        </xdr:cNvPr>
        <xdr:cNvPicPr>
          <a:picLocks noChangeAspect="1"/>
        </xdr:cNvPicPr>
      </xdr:nvPicPr>
      <xdr:blipFill>
        <a:blip xmlns:r="http://schemas.openxmlformats.org/officeDocument/2006/relationships" r:embed="rId11"/>
        <a:stretch>
          <a:fillRect/>
        </a:stretch>
      </xdr:blipFill>
      <xdr:spPr>
        <a:xfrm>
          <a:off x="361950" y="5059680"/>
          <a:ext cx="3581400" cy="2447925"/>
        </a:xfrm>
        <a:prstGeom prst="rect">
          <a:avLst/>
        </a:prstGeom>
      </xdr:spPr>
    </xdr:pic>
    <xdr:clientData/>
  </xdr:oneCellAnchor>
  <xdr:oneCellAnchor>
    <xdr:from>
      <xdr:col>7</xdr:col>
      <xdr:colOff>133347</xdr:colOff>
      <xdr:row>22</xdr:row>
      <xdr:rowOff>95250</xdr:rowOff>
    </xdr:from>
    <xdr:ext cx="4410077" cy="2495549"/>
    <xdr:pic>
      <xdr:nvPicPr>
        <xdr:cNvPr id="13" name="Imagen 12">
          <a:extLst>
            <a:ext uri="{FF2B5EF4-FFF2-40B4-BE49-F238E27FC236}">
              <a16:creationId xmlns:a16="http://schemas.microsoft.com/office/drawing/2014/main" id="{23C94B55-7535-43A4-8C47-B74145231848}"/>
            </a:ext>
          </a:extLst>
        </xdr:cNvPr>
        <xdr:cNvPicPr>
          <a:picLocks noChangeAspect="1"/>
        </xdr:cNvPicPr>
      </xdr:nvPicPr>
      <xdr:blipFill>
        <a:blip xmlns:r="http://schemas.openxmlformats.org/officeDocument/2006/relationships" r:embed="rId12"/>
        <a:stretch>
          <a:fillRect/>
        </a:stretch>
      </xdr:blipFill>
      <xdr:spPr>
        <a:xfrm>
          <a:off x="4278627" y="5078730"/>
          <a:ext cx="4410077" cy="2495549"/>
        </a:xfrm>
        <a:prstGeom prst="rect">
          <a:avLst/>
        </a:prstGeom>
      </xdr:spPr>
    </xdr:pic>
    <xdr:clientData/>
  </xdr:oneCellAnchor>
  <xdr:twoCellAnchor editAs="oneCell">
    <xdr:from>
      <xdr:col>1</xdr:col>
      <xdr:colOff>114299</xdr:colOff>
      <xdr:row>55</xdr:row>
      <xdr:rowOff>144934</xdr:rowOff>
    </xdr:from>
    <xdr:to>
      <xdr:col>6</xdr:col>
      <xdr:colOff>523874</xdr:colOff>
      <xdr:row>68</xdr:row>
      <xdr:rowOff>76200</xdr:rowOff>
    </xdr:to>
    <xdr:pic>
      <xdr:nvPicPr>
        <xdr:cNvPr id="14" name="Imagen 13">
          <a:extLst>
            <a:ext uri="{FF2B5EF4-FFF2-40B4-BE49-F238E27FC236}">
              <a16:creationId xmlns:a16="http://schemas.microsoft.com/office/drawing/2014/main" id="{686E1E1E-50CE-4E7C-8A4D-9EE0BA20F61F}"/>
            </a:ext>
          </a:extLst>
        </xdr:cNvPr>
        <xdr:cNvPicPr>
          <a:picLocks noChangeAspect="1"/>
        </xdr:cNvPicPr>
      </xdr:nvPicPr>
      <xdr:blipFill>
        <a:blip xmlns:r="http://schemas.openxmlformats.org/officeDocument/2006/relationships" r:embed="rId13"/>
        <a:stretch>
          <a:fillRect/>
        </a:stretch>
      </xdr:blipFill>
      <xdr:spPr>
        <a:xfrm>
          <a:off x="380999" y="11773054"/>
          <a:ext cx="3602355" cy="2407766"/>
        </a:xfrm>
        <a:prstGeom prst="rect">
          <a:avLst/>
        </a:prstGeom>
      </xdr:spPr>
    </xdr:pic>
    <xdr:clientData/>
  </xdr:twoCellAnchor>
  <xdr:twoCellAnchor editAs="oneCell">
    <xdr:from>
      <xdr:col>7</xdr:col>
      <xdr:colOff>152399</xdr:colOff>
      <xdr:row>55</xdr:row>
      <xdr:rowOff>66674</xdr:rowOff>
    </xdr:from>
    <xdr:to>
      <xdr:col>11</xdr:col>
      <xdr:colOff>476249</xdr:colOff>
      <xdr:row>68</xdr:row>
      <xdr:rowOff>110174</xdr:rowOff>
    </xdr:to>
    <xdr:pic>
      <xdr:nvPicPr>
        <xdr:cNvPr id="15" name="Imagen 14">
          <a:extLst>
            <a:ext uri="{FF2B5EF4-FFF2-40B4-BE49-F238E27FC236}">
              <a16:creationId xmlns:a16="http://schemas.microsoft.com/office/drawing/2014/main" id="{5F905CF0-DCA2-4677-8E8B-01D939C38F38}"/>
            </a:ext>
          </a:extLst>
        </xdr:cNvPr>
        <xdr:cNvPicPr>
          <a:picLocks noChangeAspect="1"/>
        </xdr:cNvPicPr>
      </xdr:nvPicPr>
      <xdr:blipFill>
        <a:blip xmlns:r="http://schemas.openxmlformats.org/officeDocument/2006/relationships" r:embed="rId14"/>
        <a:stretch>
          <a:fillRect/>
        </a:stretch>
      </xdr:blipFill>
      <xdr:spPr>
        <a:xfrm>
          <a:off x="4297679" y="11694794"/>
          <a:ext cx="4461510" cy="25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10</xdr:col>
      <xdr:colOff>268941</xdr:colOff>
      <xdr:row>0</xdr:row>
      <xdr:rowOff>138343</xdr:rowOff>
    </xdr:from>
    <xdr:ext cx="843803" cy="299808"/>
    <xdr:pic>
      <xdr:nvPicPr>
        <xdr:cNvPr id="2" name="2 Imagen">
          <a:extLst>
            <a:ext uri="{FF2B5EF4-FFF2-40B4-BE49-F238E27FC236}">
              <a16:creationId xmlns:a16="http://schemas.microsoft.com/office/drawing/2014/main" id="{942FFCB5-306B-4404-810F-9BF19E06160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9844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69459030-2FA8-4701-9B94-42C47BDDA7EB}"/>
            </a:ext>
          </a:extLst>
        </xdr:cNvPr>
        <xdr:cNvPicPr>
          <a:picLocks noChangeAspect="1"/>
        </xdr:cNvPicPr>
      </xdr:nvPicPr>
      <xdr:blipFill>
        <a:blip xmlns:r="http://schemas.openxmlformats.org/officeDocument/2006/relationships" r:embed="rId2"/>
        <a:stretch>
          <a:fillRect/>
        </a:stretch>
      </xdr:blipFill>
      <xdr:spPr>
        <a:xfrm>
          <a:off x="802004" y="180976"/>
          <a:ext cx="714375" cy="247649"/>
        </a:xfrm>
        <a:prstGeom prst="rect">
          <a:avLst/>
        </a:prstGeom>
      </xdr:spPr>
    </xdr:pic>
    <xdr:clientData/>
  </xdr:oneCellAnchor>
  <xdr:twoCellAnchor editAs="oneCell">
    <xdr:from>
      <xdr:col>2</xdr:col>
      <xdr:colOff>179292</xdr:colOff>
      <xdr:row>21</xdr:row>
      <xdr:rowOff>44824</xdr:rowOff>
    </xdr:from>
    <xdr:to>
      <xdr:col>6</xdr:col>
      <xdr:colOff>416857</xdr:colOff>
      <xdr:row>34</xdr:row>
      <xdr:rowOff>71719</xdr:rowOff>
    </xdr:to>
    <xdr:pic>
      <xdr:nvPicPr>
        <xdr:cNvPr id="4" name="3 Imagen">
          <a:extLst>
            <a:ext uri="{FF2B5EF4-FFF2-40B4-BE49-F238E27FC236}">
              <a16:creationId xmlns:a16="http://schemas.microsoft.com/office/drawing/2014/main" id="{27ADB42A-D94A-4F9C-9B44-E1D6FC1EB050}"/>
            </a:ext>
          </a:extLst>
        </xdr:cNvPr>
        <xdr:cNvPicPr>
          <a:picLocks noChangeAspect="1"/>
        </xdr:cNvPicPr>
      </xdr:nvPicPr>
      <xdr:blipFill>
        <a:blip xmlns:r="http://schemas.openxmlformats.org/officeDocument/2006/relationships" r:embed="rId3"/>
        <a:stretch>
          <a:fillRect/>
        </a:stretch>
      </xdr:blipFill>
      <xdr:spPr>
        <a:xfrm>
          <a:off x="781272" y="4517764"/>
          <a:ext cx="3437965" cy="2419575"/>
        </a:xfrm>
        <a:prstGeom prst="rect">
          <a:avLst/>
        </a:prstGeom>
      </xdr:spPr>
    </xdr:pic>
    <xdr:clientData/>
  </xdr:twoCellAnchor>
  <xdr:twoCellAnchor editAs="oneCell">
    <xdr:from>
      <xdr:col>7</xdr:col>
      <xdr:colOff>201707</xdr:colOff>
      <xdr:row>5</xdr:row>
      <xdr:rowOff>56030</xdr:rowOff>
    </xdr:from>
    <xdr:to>
      <xdr:col>10</xdr:col>
      <xdr:colOff>685801</xdr:colOff>
      <xdr:row>18</xdr:row>
      <xdr:rowOff>82924</xdr:rowOff>
    </xdr:to>
    <xdr:pic>
      <xdr:nvPicPr>
        <xdr:cNvPr id="5" name="4 Imagen">
          <a:extLst>
            <a:ext uri="{FF2B5EF4-FFF2-40B4-BE49-F238E27FC236}">
              <a16:creationId xmlns:a16="http://schemas.microsoft.com/office/drawing/2014/main" id="{F79418A1-AB80-4573-B040-3956F458AB5C}"/>
            </a:ext>
          </a:extLst>
        </xdr:cNvPr>
        <xdr:cNvPicPr>
          <a:picLocks noChangeAspect="1"/>
        </xdr:cNvPicPr>
      </xdr:nvPicPr>
      <xdr:blipFill>
        <a:blip xmlns:r="http://schemas.openxmlformats.org/officeDocument/2006/relationships" r:embed="rId4"/>
        <a:stretch>
          <a:fillRect/>
        </a:stretch>
      </xdr:blipFill>
      <xdr:spPr>
        <a:xfrm>
          <a:off x="4689887" y="1480970"/>
          <a:ext cx="3425414" cy="2419574"/>
        </a:xfrm>
        <a:prstGeom prst="rect">
          <a:avLst/>
        </a:prstGeom>
      </xdr:spPr>
    </xdr:pic>
    <xdr:clientData/>
  </xdr:twoCellAnchor>
  <xdr:twoCellAnchor editAs="oneCell">
    <xdr:from>
      <xdr:col>7</xdr:col>
      <xdr:colOff>369795</xdr:colOff>
      <xdr:row>21</xdr:row>
      <xdr:rowOff>89647</xdr:rowOff>
    </xdr:from>
    <xdr:to>
      <xdr:col>10</xdr:col>
      <xdr:colOff>853889</xdr:colOff>
      <xdr:row>34</xdr:row>
      <xdr:rowOff>116542</xdr:rowOff>
    </xdr:to>
    <xdr:pic>
      <xdr:nvPicPr>
        <xdr:cNvPr id="6" name="8 Imagen">
          <a:extLst>
            <a:ext uri="{FF2B5EF4-FFF2-40B4-BE49-F238E27FC236}">
              <a16:creationId xmlns:a16="http://schemas.microsoft.com/office/drawing/2014/main" id="{187994B2-0A31-4384-8FB5-FA548451C918}"/>
            </a:ext>
          </a:extLst>
        </xdr:cNvPr>
        <xdr:cNvPicPr>
          <a:picLocks noChangeAspect="1"/>
        </xdr:cNvPicPr>
      </xdr:nvPicPr>
      <xdr:blipFill>
        <a:blip xmlns:r="http://schemas.openxmlformats.org/officeDocument/2006/relationships" r:embed="rId5"/>
        <a:stretch>
          <a:fillRect/>
        </a:stretch>
      </xdr:blipFill>
      <xdr:spPr>
        <a:xfrm>
          <a:off x="4857975" y="4562587"/>
          <a:ext cx="3425414" cy="2419575"/>
        </a:xfrm>
        <a:prstGeom prst="rect">
          <a:avLst/>
        </a:prstGeom>
      </xdr:spPr>
    </xdr:pic>
    <xdr:clientData/>
  </xdr:twoCellAnchor>
  <xdr:twoCellAnchor editAs="oneCell">
    <xdr:from>
      <xdr:col>2</xdr:col>
      <xdr:colOff>176894</xdr:colOff>
      <xdr:row>37</xdr:row>
      <xdr:rowOff>54429</xdr:rowOff>
    </xdr:from>
    <xdr:to>
      <xdr:col>6</xdr:col>
      <xdr:colOff>398418</xdr:colOff>
      <xdr:row>50</xdr:row>
      <xdr:rowOff>69669</xdr:rowOff>
    </xdr:to>
    <xdr:pic>
      <xdr:nvPicPr>
        <xdr:cNvPr id="7" name="9 Imagen">
          <a:extLst>
            <a:ext uri="{FF2B5EF4-FFF2-40B4-BE49-F238E27FC236}">
              <a16:creationId xmlns:a16="http://schemas.microsoft.com/office/drawing/2014/main" id="{8C98B843-4BA5-4EA5-99E5-7B8B8B1C7BC0}"/>
            </a:ext>
          </a:extLst>
        </xdr:cNvPr>
        <xdr:cNvPicPr>
          <a:picLocks noChangeAspect="1"/>
        </xdr:cNvPicPr>
      </xdr:nvPicPr>
      <xdr:blipFill>
        <a:blip xmlns:r="http://schemas.openxmlformats.org/officeDocument/2006/relationships" r:embed="rId6"/>
        <a:stretch>
          <a:fillRect/>
        </a:stretch>
      </xdr:blipFill>
      <xdr:spPr>
        <a:xfrm>
          <a:off x="778874" y="7590609"/>
          <a:ext cx="3421924" cy="2392680"/>
        </a:xfrm>
        <a:prstGeom prst="rect">
          <a:avLst/>
        </a:prstGeom>
      </xdr:spPr>
    </xdr:pic>
    <xdr:clientData/>
  </xdr:twoCellAnchor>
  <xdr:twoCellAnchor editAs="oneCell">
    <xdr:from>
      <xdr:col>7</xdr:col>
      <xdr:colOff>299357</xdr:colOff>
      <xdr:row>37</xdr:row>
      <xdr:rowOff>68037</xdr:rowOff>
    </xdr:from>
    <xdr:to>
      <xdr:col>10</xdr:col>
      <xdr:colOff>781050</xdr:colOff>
      <xdr:row>50</xdr:row>
      <xdr:rowOff>106137</xdr:rowOff>
    </xdr:to>
    <xdr:pic>
      <xdr:nvPicPr>
        <xdr:cNvPr id="8" name="10 Imagen">
          <a:extLst>
            <a:ext uri="{FF2B5EF4-FFF2-40B4-BE49-F238E27FC236}">
              <a16:creationId xmlns:a16="http://schemas.microsoft.com/office/drawing/2014/main" id="{3BDC6031-C1FB-4E18-8635-90A39D1689B3}"/>
            </a:ext>
          </a:extLst>
        </xdr:cNvPr>
        <xdr:cNvPicPr>
          <a:picLocks noChangeAspect="1"/>
        </xdr:cNvPicPr>
      </xdr:nvPicPr>
      <xdr:blipFill>
        <a:blip xmlns:r="http://schemas.openxmlformats.org/officeDocument/2006/relationships" r:embed="rId7"/>
        <a:stretch>
          <a:fillRect/>
        </a:stretch>
      </xdr:blipFill>
      <xdr:spPr>
        <a:xfrm>
          <a:off x="4787537" y="7604217"/>
          <a:ext cx="3423013" cy="2415540"/>
        </a:xfrm>
        <a:prstGeom prst="rect">
          <a:avLst/>
        </a:prstGeom>
      </xdr:spPr>
    </xdr:pic>
    <xdr:clientData/>
  </xdr:twoCellAnchor>
  <xdr:twoCellAnchor editAs="oneCell">
    <xdr:from>
      <xdr:col>2</xdr:col>
      <xdr:colOff>81644</xdr:colOff>
      <xdr:row>53</xdr:row>
      <xdr:rowOff>68036</xdr:rowOff>
    </xdr:from>
    <xdr:to>
      <xdr:col>6</xdr:col>
      <xdr:colOff>318408</xdr:colOff>
      <xdr:row>66</xdr:row>
      <xdr:rowOff>106136</xdr:rowOff>
    </xdr:to>
    <xdr:pic>
      <xdr:nvPicPr>
        <xdr:cNvPr id="9" name="11 Imagen">
          <a:extLst>
            <a:ext uri="{FF2B5EF4-FFF2-40B4-BE49-F238E27FC236}">
              <a16:creationId xmlns:a16="http://schemas.microsoft.com/office/drawing/2014/main" id="{3D39D352-E0E3-4F39-88F3-DEA63C30AD62}"/>
            </a:ext>
          </a:extLst>
        </xdr:cNvPr>
        <xdr:cNvPicPr>
          <a:picLocks noChangeAspect="1"/>
        </xdr:cNvPicPr>
      </xdr:nvPicPr>
      <xdr:blipFill>
        <a:blip xmlns:r="http://schemas.openxmlformats.org/officeDocument/2006/relationships" r:embed="rId8"/>
        <a:stretch>
          <a:fillRect/>
        </a:stretch>
      </xdr:blipFill>
      <xdr:spPr>
        <a:xfrm>
          <a:off x="683624" y="10667456"/>
          <a:ext cx="3437164" cy="2415540"/>
        </a:xfrm>
        <a:prstGeom prst="rect">
          <a:avLst/>
        </a:prstGeom>
      </xdr:spPr>
    </xdr:pic>
    <xdr:clientData/>
  </xdr:twoCellAnchor>
  <xdr:twoCellAnchor editAs="oneCell">
    <xdr:from>
      <xdr:col>8</xdr:col>
      <xdr:colOff>13608</xdr:colOff>
      <xdr:row>53</xdr:row>
      <xdr:rowOff>95250</xdr:rowOff>
    </xdr:from>
    <xdr:to>
      <xdr:col>10</xdr:col>
      <xdr:colOff>876301</xdr:colOff>
      <xdr:row>66</xdr:row>
      <xdr:rowOff>133350</xdr:rowOff>
    </xdr:to>
    <xdr:pic>
      <xdr:nvPicPr>
        <xdr:cNvPr id="10" name="13 Imagen">
          <a:extLst>
            <a:ext uri="{FF2B5EF4-FFF2-40B4-BE49-F238E27FC236}">
              <a16:creationId xmlns:a16="http://schemas.microsoft.com/office/drawing/2014/main" id="{C8148C60-7C48-4526-90C6-A708D21D8E01}"/>
            </a:ext>
          </a:extLst>
        </xdr:cNvPr>
        <xdr:cNvPicPr>
          <a:picLocks noChangeAspect="1"/>
        </xdr:cNvPicPr>
      </xdr:nvPicPr>
      <xdr:blipFill>
        <a:blip xmlns:r="http://schemas.openxmlformats.org/officeDocument/2006/relationships" r:embed="rId9"/>
        <a:stretch>
          <a:fillRect/>
        </a:stretch>
      </xdr:blipFill>
      <xdr:spPr>
        <a:xfrm>
          <a:off x="4890408" y="10694670"/>
          <a:ext cx="3415393" cy="2415540"/>
        </a:xfrm>
        <a:prstGeom prst="rect">
          <a:avLst/>
        </a:prstGeom>
      </xdr:spPr>
    </xdr:pic>
    <xdr:clientData/>
  </xdr:twoCellAnchor>
  <xdr:twoCellAnchor editAs="oneCell">
    <xdr:from>
      <xdr:col>2</xdr:col>
      <xdr:colOff>95249</xdr:colOff>
      <xdr:row>69</xdr:row>
      <xdr:rowOff>81643</xdr:rowOff>
    </xdr:from>
    <xdr:to>
      <xdr:col>6</xdr:col>
      <xdr:colOff>332013</xdr:colOff>
      <xdr:row>82</xdr:row>
      <xdr:rowOff>106135</xdr:rowOff>
    </xdr:to>
    <xdr:pic>
      <xdr:nvPicPr>
        <xdr:cNvPr id="11" name="17 Imagen">
          <a:extLst>
            <a:ext uri="{FF2B5EF4-FFF2-40B4-BE49-F238E27FC236}">
              <a16:creationId xmlns:a16="http://schemas.microsoft.com/office/drawing/2014/main" id="{AE286E14-8B7F-40AE-80E7-9E32AFF39152}"/>
            </a:ext>
          </a:extLst>
        </xdr:cNvPr>
        <xdr:cNvPicPr>
          <a:picLocks noChangeAspect="1"/>
        </xdr:cNvPicPr>
      </xdr:nvPicPr>
      <xdr:blipFill>
        <a:blip xmlns:r="http://schemas.openxmlformats.org/officeDocument/2006/relationships" r:embed="rId10"/>
        <a:stretch>
          <a:fillRect/>
        </a:stretch>
      </xdr:blipFill>
      <xdr:spPr>
        <a:xfrm>
          <a:off x="697229" y="13744303"/>
          <a:ext cx="3437164" cy="2417172"/>
        </a:xfrm>
        <a:prstGeom prst="rect">
          <a:avLst/>
        </a:prstGeom>
      </xdr:spPr>
    </xdr:pic>
    <xdr:clientData/>
  </xdr:twoCellAnchor>
  <xdr:twoCellAnchor editAs="oneCell">
    <xdr:from>
      <xdr:col>8</xdr:col>
      <xdr:colOff>54428</xdr:colOff>
      <xdr:row>69</xdr:row>
      <xdr:rowOff>108858</xdr:rowOff>
    </xdr:from>
    <xdr:to>
      <xdr:col>10</xdr:col>
      <xdr:colOff>917121</xdr:colOff>
      <xdr:row>82</xdr:row>
      <xdr:rowOff>133350</xdr:rowOff>
    </xdr:to>
    <xdr:pic>
      <xdr:nvPicPr>
        <xdr:cNvPr id="12" name="18 Imagen">
          <a:extLst>
            <a:ext uri="{FF2B5EF4-FFF2-40B4-BE49-F238E27FC236}">
              <a16:creationId xmlns:a16="http://schemas.microsoft.com/office/drawing/2014/main" id="{96EA312C-FFD2-4D3A-929B-586FE3CEC42B}"/>
            </a:ext>
          </a:extLst>
        </xdr:cNvPr>
        <xdr:cNvPicPr>
          <a:picLocks noChangeAspect="1"/>
        </xdr:cNvPicPr>
      </xdr:nvPicPr>
      <xdr:blipFill>
        <a:blip xmlns:r="http://schemas.openxmlformats.org/officeDocument/2006/relationships" r:embed="rId11"/>
        <a:stretch>
          <a:fillRect/>
        </a:stretch>
      </xdr:blipFill>
      <xdr:spPr>
        <a:xfrm>
          <a:off x="4931228" y="13771518"/>
          <a:ext cx="3415393" cy="2417172"/>
        </a:xfrm>
        <a:prstGeom prst="rect">
          <a:avLst/>
        </a:prstGeom>
      </xdr:spPr>
    </xdr:pic>
    <xdr:clientData/>
  </xdr:twoCellAnchor>
  <xdr:twoCellAnchor editAs="oneCell">
    <xdr:from>
      <xdr:col>2</xdr:col>
      <xdr:colOff>190500</xdr:colOff>
      <xdr:row>85</xdr:row>
      <xdr:rowOff>68036</xdr:rowOff>
    </xdr:from>
    <xdr:to>
      <xdr:col>6</xdr:col>
      <xdr:colOff>427264</xdr:colOff>
      <xdr:row>98</xdr:row>
      <xdr:rowOff>92529</xdr:rowOff>
    </xdr:to>
    <xdr:pic>
      <xdr:nvPicPr>
        <xdr:cNvPr id="13" name="19 Imagen">
          <a:extLst>
            <a:ext uri="{FF2B5EF4-FFF2-40B4-BE49-F238E27FC236}">
              <a16:creationId xmlns:a16="http://schemas.microsoft.com/office/drawing/2014/main" id="{242FA9D2-8F86-4448-9385-B592DA803BAC}"/>
            </a:ext>
          </a:extLst>
        </xdr:cNvPr>
        <xdr:cNvPicPr>
          <a:picLocks noChangeAspect="1"/>
        </xdr:cNvPicPr>
      </xdr:nvPicPr>
      <xdr:blipFill>
        <a:blip xmlns:r="http://schemas.openxmlformats.org/officeDocument/2006/relationships" r:embed="rId12"/>
        <a:stretch>
          <a:fillRect/>
        </a:stretch>
      </xdr:blipFill>
      <xdr:spPr>
        <a:xfrm>
          <a:off x="792480" y="16877756"/>
          <a:ext cx="3437164" cy="2417173"/>
        </a:xfrm>
        <a:prstGeom prst="rect">
          <a:avLst/>
        </a:prstGeom>
      </xdr:spPr>
    </xdr:pic>
    <xdr:clientData/>
  </xdr:twoCellAnchor>
  <xdr:twoCellAnchor editAs="oneCell">
    <xdr:from>
      <xdr:col>8</xdr:col>
      <xdr:colOff>68036</xdr:colOff>
      <xdr:row>85</xdr:row>
      <xdr:rowOff>81643</xdr:rowOff>
    </xdr:from>
    <xdr:to>
      <xdr:col>10</xdr:col>
      <xdr:colOff>930729</xdr:colOff>
      <xdr:row>98</xdr:row>
      <xdr:rowOff>106136</xdr:rowOff>
    </xdr:to>
    <xdr:pic>
      <xdr:nvPicPr>
        <xdr:cNvPr id="14" name="20 Imagen">
          <a:extLst>
            <a:ext uri="{FF2B5EF4-FFF2-40B4-BE49-F238E27FC236}">
              <a16:creationId xmlns:a16="http://schemas.microsoft.com/office/drawing/2014/main" id="{635AE08A-A4F3-435B-906E-17BBA89511F5}"/>
            </a:ext>
          </a:extLst>
        </xdr:cNvPr>
        <xdr:cNvPicPr>
          <a:picLocks noChangeAspect="1"/>
        </xdr:cNvPicPr>
      </xdr:nvPicPr>
      <xdr:blipFill>
        <a:blip xmlns:r="http://schemas.openxmlformats.org/officeDocument/2006/relationships" r:embed="rId13"/>
        <a:stretch>
          <a:fillRect/>
        </a:stretch>
      </xdr:blipFill>
      <xdr:spPr>
        <a:xfrm>
          <a:off x="4944836" y="16891363"/>
          <a:ext cx="3415393" cy="2417173"/>
        </a:xfrm>
        <a:prstGeom prst="rect">
          <a:avLst/>
        </a:prstGeom>
      </xdr:spPr>
    </xdr:pic>
    <xdr:clientData/>
  </xdr:twoCellAnchor>
  <xdr:twoCellAnchor editAs="oneCell">
    <xdr:from>
      <xdr:col>2</xdr:col>
      <xdr:colOff>122465</xdr:colOff>
      <xdr:row>101</xdr:row>
      <xdr:rowOff>81643</xdr:rowOff>
    </xdr:from>
    <xdr:to>
      <xdr:col>6</xdr:col>
      <xdr:colOff>359229</xdr:colOff>
      <xdr:row>114</xdr:row>
      <xdr:rowOff>106137</xdr:rowOff>
    </xdr:to>
    <xdr:pic>
      <xdr:nvPicPr>
        <xdr:cNvPr id="15" name="21 Imagen">
          <a:extLst>
            <a:ext uri="{FF2B5EF4-FFF2-40B4-BE49-F238E27FC236}">
              <a16:creationId xmlns:a16="http://schemas.microsoft.com/office/drawing/2014/main" id="{F743F526-3211-457C-81BC-5F5C0B523233}"/>
            </a:ext>
          </a:extLst>
        </xdr:cNvPr>
        <xdr:cNvPicPr>
          <a:picLocks noChangeAspect="1"/>
        </xdr:cNvPicPr>
      </xdr:nvPicPr>
      <xdr:blipFill>
        <a:blip xmlns:r="http://schemas.openxmlformats.org/officeDocument/2006/relationships" r:embed="rId14"/>
        <a:stretch>
          <a:fillRect/>
        </a:stretch>
      </xdr:blipFill>
      <xdr:spPr>
        <a:xfrm>
          <a:off x="724445" y="20038423"/>
          <a:ext cx="3437164" cy="2417174"/>
        </a:xfrm>
        <a:prstGeom prst="rect">
          <a:avLst/>
        </a:prstGeom>
      </xdr:spPr>
    </xdr:pic>
    <xdr:clientData/>
  </xdr:twoCellAnchor>
  <xdr:twoCellAnchor editAs="oneCell">
    <xdr:from>
      <xdr:col>8</xdr:col>
      <xdr:colOff>54428</xdr:colOff>
      <xdr:row>101</xdr:row>
      <xdr:rowOff>95250</xdr:rowOff>
    </xdr:from>
    <xdr:to>
      <xdr:col>10</xdr:col>
      <xdr:colOff>917121</xdr:colOff>
      <xdr:row>114</xdr:row>
      <xdr:rowOff>119744</xdr:rowOff>
    </xdr:to>
    <xdr:pic>
      <xdr:nvPicPr>
        <xdr:cNvPr id="16" name="26 Imagen">
          <a:extLst>
            <a:ext uri="{FF2B5EF4-FFF2-40B4-BE49-F238E27FC236}">
              <a16:creationId xmlns:a16="http://schemas.microsoft.com/office/drawing/2014/main" id="{8FD0DD9B-768C-44B4-817D-867930EA51CF}"/>
            </a:ext>
          </a:extLst>
        </xdr:cNvPr>
        <xdr:cNvPicPr>
          <a:picLocks noChangeAspect="1"/>
        </xdr:cNvPicPr>
      </xdr:nvPicPr>
      <xdr:blipFill>
        <a:blip xmlns:r="http://schemas.openxmlformats.org/officeDocument/2006/relationships" r:embed="rId15"/>
        <a:stretch>
          <a:fillRect/>
        </a:stretch>
      </xdr:blipFill>
      <xdr:spPr>
        <a:xfrm>
          <a:off x="4931228" y="20052030"/>
          <a:ext cx="3415393" cy="2417174"/>
        </a:xfrm>
        <a:prstGeom prst="rect">
          <a:avLst/>
        </a:prstGeom>
      </xdr:spPr>
    </xdr:pic>
    <xdr:clientData/>
  </xdr:twoCellAnchor>
  <xdr:twoCellAnchor editAs="oneCell">
    <xdr:from>
      <xdr:col>2</xdr:col>
      <xdr:colOff>136072</xdr:colOff>
      <xdr:row>117</xdr:row>
      <xdr:rowOff>40822</xdr:rowOff>
    </xdr:from>
    <xdr:to>
      <xdr:col>6</xdr:col>
      <xdr:colOff>372836</xdr:colOff>
      <xdr:row>130</xdr:row>
      <xdr:rowOff>65315</xdr:rowOff>
    </xdr:to>
    <xdr:pic>
      <xdr:nvPicPr>
        <xdr:cNvPr id="17" name="28 Imagen">
          <a:extLst>
            <a:ext uri="{FF2B5EF4-FFF2-40B4-BE49-F238E27FC236}">
              <a16:creationId xmlns:a16="http://schemas.microsoft.com/office/drawing/2014/main" id="{A5ED730E-C465-47AC-8C15-879EEA82F37B}"/>
            </a:ext>
          </a:extLst>
        </xdr:cNvPr>
        <xdr:cNvPicPr>
          <a:picLocks noChangeAspect="1"/>
        </xdr:cNvPicPr>
      </xdr:nvPicPr>
      <xdr:blipFill>
        <a:blip xmlns:r="http://schemas.openxmlformats.org/officeDocument/2006/relationships" r:embed="rId16"/>
        <a:stretch>
          <a:fillRect/>
        </a:stretch>
      </xdr:blipFill>
      <xdr:spPr>
        <a:xfrm>
          <a:off x="738052" y="23144662"/>
          <a:ext cx="3437164" cy="2417173"/>
        </a:xfrm>
        <a:prstGeom prst="rect">
          <a:avLst/>
        </a:prstGeom>
      </xdr:spPr>
    </xdr:pic>
    <xdr:clientData/>
  </xdr:twoCellAnchor>
  <xdr:twoCellAnchor editAs="oneCell">
    <xdr:from>
      <xdr:col>8</xdr:col>
      <xdr:colOff>13607</xdr:colOff>
      <xdr:row>117</xdr:row>
      <xdr:rowOff>68036</xdr:rowOff>
    </xdr:from>
    <xdr:to>
      <xdr:col>10</xdr:col>
      <xdr:colOff>876300</xdr:colOff>
      <xdr:row>130</xdr:row>
      <xdr:rowOff>92529</xdr:rowOff>
    </xdr:to>
    <xdr:pic>
      <xdr:nvPicPr>
        <xdr:cNvPr id="18" name="34 Imagen">
          <a:extLst>
            <a:ext uri="{FF2B5EF4-FFF2-40B4-BE49-F238E27FC236}">
              <a16:creationId xmlns:a16="http://schemas.microsoft.com/office/drawing/2014/main" id="{3FF51A7E-4698-4658-A57E-8E56B862770A}"/>
            </a:ext>
          </a:extLst>
        </xdr:cNvPr>
        <xdr:cNvPicPr>
          <a:picLocks noChangeAspect="1"/>
        </xdr:cNvPicPr>
      </xdr:nvPicPr>
      <xdr:blipFill>
        <a:blip xmlns:r="http://schemas.openxmlformats.org/officeDocument/2006/relationships" r:embed="rId17"/>
        <a:stretch>
          <a:fillRect/>
        </a:stretch>
      </xdr:blipFill>
      <xdr:spPr>
        <a:xfrm>
          <a:off x="4890407" y="23171876"/>
          <a:ext cx="3415393" cy="2417173"/>
        </a:xfrm>
        <a:prstGeom prst="rect">
          <a:avLst/>
        </a:prstGeom>
      </xdr:spPr>
    </xdr:pic>
    <xdr:clientData/>
  </xdr:twoCellAnchor>
  <xdr:twoCellAnchor editAs="oneCell">
    <xdr:from>
      <xdr:col>2</xdr:col>
      <xdr:colOff>136072</xdr:colOff>
      <xdr:row>133</xdr:row>
      <xdr:rowOff>68036</xdr:rowOff>
    </xdr:from>
    <xdr:to>
      <xdr:col>6</xdr:col>
      <xdr:colOff>372836</xdr:colOff>
      <xdr:row>146</xdr:row>
      <xdr:rowOff>92528</xdr:rowOff>
    </xdr:to>
    <xdr:pic>
      <xdr:nvPicPr>
        <xdr:cNvPr id="19" name="40 Imagen">
          <a:extLst>
            <a:ext uri="{FF2B5EF4-FFF2-40B4-BE49-F238E27FC236}">
              <a16:creationId xmlns:a16="http://schemas.microsoft.com/office/drawing/2014/main" id="{E11FFB48-CB50-4A0A-A893-08D302E653A4}"/>
            </a:ext>
          </a:extLst>
        </xdr:cNvPr>
        <xdr:cNvPicPr>
          <a:picLocks noChangeAspect="1"/>
        </xdr:cNvPicPr>
      </xdr:nvPicPr>
      <xdr:blipFill>
        <a:blip xmlns:r="http://schemas.openxmlformats.org/officeDocument/2006/relationships" r:embed="rId18"/>
        <a:stretch>
          <a:fillRect/>
        </a:stretch>
      </xdr:blipFill>
      <xdr:spPr>
        <a:xfrm>
          <a:off x="738052" y="26318936"/>
          <a:ext cx="3437164" cy="2417172"/>
        </a:xfrm>
        <a:prstGeom prst="rect">
          <a:avLst/>
        </a:prstGeom>
      </xdr:spPr>
    </xdr:pic>
    <xdr:clientData/>
  </xdr:twoCellAnchor>
  <xdr:twoCellAnchor editAs="oneCell">
    <xdr:from>
      <xdr:col>8</xdr:col>
      <xdr:colOff>40822</xdr:colOff>
      <xdr:row>133</xdr:row>
      <xdr:rowOff>68036</xdr:rowOff>
    </xdr:from>
    <xdr:to>
      <xdr:col>10</xdr:col>
      <xdr:colOff>911135</xdr:colOff>
      <xdr:row>146</xdr:row>
      <xdr:rowOff>100148</xdr:rowOff>
    </xdr:to>
    <xdr:pic>
      <xdr:nvPicPr>
        <xdr:cNvPr id="20" name="44 Imagen">
          <a:extLst>
            <a:ext uri="{FF2B5EF4-FFF2-40B4-BE49-F238E27FC236}">
              <a16:creationId xmlns:a16="http://schemas.microsoft.com/office/drawing/2014/main" id="{7A618510-8C6A-48EB-A942-F773860AB37D}"/>
            </a:ext>
          </a:extLst>
        </xdr:cNvPr>
        <xdr:cNvPicPr>
          <a:picLocks noChangeAspect="1"/>
        </xdr:cNvPicPr>
      </xdr:nvPicPr>
      <xdr:blipFill>
        <a:blip xmlns:r="http://schemas.openxmlformats.org/officeDocument/2006/relationships" r:embed="rId19"/>
        <a:stretch>
          <a:fillRect/>
        </a:stretch>
      </xdr:blipFill>
      <xdr:spPr>
        <a:xfrm>
          <a:off x="4917622" y="26318936"/>
          <a:ext cx="3423013" cy="2424792"/>
        </a:xfrm>
        <a:prstGeom prst="rect">
          <a:avLst/>
        </a:prstGeom>
      </xdr:spPr>
    </xdr:pic>
    <xdr:clientData/>
  </xdr:twoCellAnchor>
  <xdr:twoCellAnchor editAs="oneCell">
    <xdr:from>
      <xdr:col>1</xdr:col>
      <xdr:colOff>238419</xdr:colOff>
      <xdr:row>5</xdr:row>
      <xdr:rowOff>84601</xdr:rowOff>
    </xdr:from>
    <xdr:to>
      <xdr:col>5</xdr:col>
      <xdr:colOff>224813</xdr:colOff>
      <xdr:row>18</xdr:row>
      <xdr:rowOff>109094</xdr:rowOff>
    </xdr:to>
    <xdr:pic>
      <xdr:nvPicPr>
        <xdr:cNvPr id="21" name="45 Imagen">
          <a:extLst>
            <a:ext uri="{FF2B5EF4-FFF2-40B4-BE49-F238E27FC236}">
              <a16:creationId xmlns:a16="http://schemas.microsoft.com/office/drawing/2014/main" id="{4387AB8B-F018-4052-A107-972B678CB572}"/>
            </a:ext>
          </a:extLst>
        </xdr:cNvPr>
        <xdr:cNvPicPr>
          <a:picLocks noChangeAspect="1"/>
        </xdr:cNvPicPr>
      </xdr:nvPicPr>
      <xdr:blipFill rotWithShape="1">
        <a:blip xmlns:r="http://schemas.openxmlformats.org/officeDocument/2006/relationships" r:embed="rId20"/>
        <a:srcRect l="29627" r="3003"/>
        <a:stretch/>
      </xdr:blipFill>
      <xdr:spPr>
        <a:xfrm>
          <a:off x="505119" y="1509541"/>
          <a:ext cx="2318114" cy="2417173"/>
        </a:xfrm>
        <a:prstGeom prst="rect">
          <a:avLst/>
        </a:prstGeom>
      </xdr:spPr>
    </xdr:pic>
    <xdr:clientData/>
  </xdr:twoCellAnchor>
  <xdr:twoCellAnchor editAs="oneCell">
    <xdr:from>
      <xdr:col>2</xdr:col>
      <xdr:colOff>244929</xdr:colOff>
      <xdr:row>149</xdr:row>
      <xdr:rowOff>54428</xdr:rowOff>
    </xdr:from>
    <xdr:to>
      <xdr:col>6</xdr:col>
      <xdr:colOff>443593</xdr:colOff>
      <xdr:row>162</xdr:row>
      <xdr:rowOff>63681</xdr:rowOff>
    </xdr:to>
    <xdr:pic>
      <xdr:nvPicPr>
        <xdr:cNvPr id="22" name="47 Imagen">
          <a:extLst>
            <a:ext uri="{FF2B5EF4-FFF2-40B4-BE49-F238E27FC236}">
              <a16:creationId xmlns:a16="http://schemas.microsoft.com/office/drawing/2014/main" id="{844CAE76-1677-402C-BEB1-95F8E8DF4B34}"/>
            </a:ext>
          </a:extLst>
        </xdr:cNvPr>
        <xdr:cNvPicPr>
          <a:picLocks noChangeAspect="1"/>
        </xdr:cNvPicPr>
      </xdr:nvPicPr>
      <xdr:blipFill>
        <a:blip xmlns:r="http://schemas.openxmlformats.org/officeDocument/2006/relationships" r:embed="rId21"/>
        <a:stretch>
          <a:fillRect/>
        </a:stretch>
      </xdr:blipFill>
      <xdr:spPr>
        <a:xfrm>
          <a:off x="846909" y="29452388"/>
          <a:ext cx="3399064" cy="2401933"/>
        </a:xfrm>
        <a:prstGeom prst="rect">
          <a:avLst/>
        </a:prstGeom>
      </xdr:spPr>
    </xdr:pic>
    <xdr:clientData/>
  </xdr:twoCellAnchor>
  <xdr:twoCellAnchor editAs="oneCell">
    <xdr:from>
      <xdr:col>8</xdr:col>
      <xdr:colOff>54428</xdr:colOff>
      <xdr:row>149</xdr:row>
      <xdr:rowOff>68036</xdr:rowOff>
    </xdr:from>
    <xdr:to>
      <xdr:col>10</xdr:col>
      <xdr:colOff>917121</xdr:colOff>
      <xdr:row>162</xdr:row>
      <xdr:rowOff>92529</xdr:rowOff>
    </xdr:to>
    <xdr:pic>
      <xdr:nvPicPr>
        <xdr:cNvPr id="23" name="48 Imagen">
          <a:extLst>
            <a:ext uri="{FF2B5EF4-FFF2-40B4-BE49-F238E27FC236}">
              <a16:creationId xmlns:a16="http://schemas.microsoft.com/office/drawing/2014/main" id="{72FBBD40-B0A3-437C-B00E-3ACE5D034F85}"/>
            </a:ext>
          </a:extLst>
        </xdr:cNvPr>
        <xdr:cNvPicPr>
          <a:picLocks noChangeAspect="1"/>
        </xdr:cNvPicPr>
      </xdr:nvPicPr>
      <xdr:blipFill>
        <a:blip xmlns:r="http://schemas.openxmlformats.org/officeDocument/2006/relationships" r:embed="rId22"/>
        <a:stretch>
          <a:fillRect/>
        </a:stretch>
      </xdr:blipFill>
      <xdr:spPr>
        <a:xfrm>
          <a:off x="4931228" y="29465996"/>
          <a:ext cx="3415393" cy="2417173"/>
        </a:xfrm>
        <a:prstGeom prst="rect">
          <a:avLst/>
        </a:prstGeom>
      </xdr:spPr>
    </xdr:pic>
    <xdr:clientData/>
  </xdr:twoCellAnchor>
  <xdr:twoCellAnchor editAs="oneCell">
    <xdr:from>
      <xdr:col>2</xdr:col>
      <xdr:colOff>95251</xdr:colOff>
      <xdr:row>165</xdr:row>
      <xdr:rowOff>13608</xdr:rowOff>
    </xdr:from>
    <xdr:to>
      <xdr:col>6</xdr:col>
      <xdr:colOff>332015</xdr:colOff>
      <xdr:row>178</xdr:row>
      <xdr:rowOff>51708</xdr:rowOff>
    </xdr:to>
    <xdr:pic>
      <xdr:nvPicPr>
        <xdr:cNvPr id="24" name="52 Imagen">
          <a:extLst>
            <a:ext uri="{FF2B5EF4-FFF2-40B4-BE49-F238E27FC236}">
              <a16:creationId xmlns:a16="http://schemas.microsoft.com/office/drawing/2014/main" id="{23199324-0765-4D7D-AD81-EEC8CD7698EB}"/>
            </a:ext>
          </a:extLst>
        </xdr:cNvPr>
        <xdr:cNvPicPr>
          <a:picLocks noChangeAspect="1"/>
        </xdr:cNvPicPr>
      </xdr:nvPicPr>
      <xdr:blipFill>
        <a:blip xmlns:r="http://schemas.openxmlformats.org/officeDocument/2006/relationships" r:embed="rId23"/>
        <a:stretch>
          <a:fillRect/>
        </a:stretch>
      </xdr:blipFill>
      <xdr:spPr>
        <a:xfrm>
          <a:off x="697231" y="32558628"/>
          <a:ext cx="3437164" cy="2415540"/>
        </a:xfrm>
        <a:prstGeom prst="rect">
          <a:avLst/>
        </a:prstGeom>
      </xdr:spPr>
    </xdr:pic>
    <xdr:clientData/>
  </xdr:twoCellAnchor>
  <xdr:twoCellAnchor editAs="oneCell">
    <xdr:from>
      <xdr:col>8</xdr:col>
      <xdr:colOff>81643</xdr:colOff>
      <xdr:row>165</xdr:row>
      <xdr:rowOff>54429</xdr:rowOff>
    </xdr:from>
    <xdr:to>
      <xdr:col>11</xdr:col>
      <xdr:colOff>5443</xdr:colOff>
      <xdr:row>178</xdr:row>
      <xdr:rowOff>92529</xdr:rowOff>
    </xdr:to>
    <xdr:pic>
      <xdr:nvPicPr>
        <xdr:cNvPr id="25" name="56 Imagen">
          <a:extLst>
            <a:ext uri="{FF2B5EF4-FFF2-40B4-BE49-F238E27FC236}">
              <a16:creationId xmlns:a16="http://schemas.microsoft.com/office/drawing/2014/main" id="{BAA16408-092A-4359-A312-28FAC154A68E}"/>
            </a:ext>
          </a:extLst>
        </xdr:cNvPr>
        <xdr:cNvPicPr>
          <a:picLocks noChangeAspect="1"/>
        </xdr:cNvPicPr>
      </xdr:nvPicPr>
      <xdr:blipFill>
        <a:blip xmlns:r="http://schemas.openxmlformats.org/officeDocument/2006/relationships" r:embed="rId24"/>
        <a:stretch>
          <a:fillRect/>
        </a:stretch>
      </xdr:blipFill>
      <xdr:spPr>
        <a:xfrm>
          <a:off x="4958443" y="32599449"/>
          <a:ext cx="3444240" cy="2415540"/>
        </a:xfrm>
        <a:prstGeom prst="rect">
          <a:avLst/>
        </a:prstGeom>
      </xdr:spPr>
    </xdr:pic>
    <xdr:clientData/>
  </xdr:twoCellAnchor>
  <xdr:twoCellAnchor editAs="oneCell">
    <xdr:from>
      <xdr:col>2</xdr:col>
      <xdr:colOff>258536</xdr:colOff>
      <xdr:row>181</xdr:row>
      <xdr:rowOff>54429</xdr:rowOff>
    </xdr:from>
    <xdr:to>
      <xdr:col>6</xdr:col>
      <xdr:colOff>495300</xdr:colOff>
      <xdr:row>194</xdr:row>
      <xdr:rowOff>84909</xdr:rowOff>
    </xdr:to>
    <xdr:pic>
      <xdr:nvPicPr>
        <xdr:cNvPr id="26" name="57 Imagen">
          <a:extLst>
            <a:ext uri="{FF2B5EF4-FFF2-40B4-BE49-F238E27FC236}">
              <a16:creationId xmlns:a16="http://schemas.microsoft.com/office/drawing/2014/main" id="{8B3E5206-F53E-448D-8921-35E600C8E8C8}"/>
            </a:ext>
          </a:extLst>
        </xdr:cNvPr>
        <xdr:cNvPicPr>
          <a:picLocks noChangeAspect="1"/>
        </xdr:cNvPicPr>
      </xdr:nvPicPr>
      <xdr:blipFill>
        <a:blip xmlns:r="http://schemas.openxmlformats.org/officeDocument/2006/relationships" r:embed="rId25"/>
        <a:stretch>
          <a:fillRect/>
        </a:stretch>
      </xdr:blipFill>
      <xdr:spPr>
        <a:xfrm>
          <a:off x="860516" y="35670309"/>
          <a:ext cx="3437164" cy="2407920"/>
        </a:xfrm>
        <a:prstGeom prst="rect">
          <a:avLst/>
        </a:prstGeom>
      </xdr:spPr>
    </xdr:pic>
    <xdr:clientData/>
  </xdr:twoCellAnchor>
  <xdr:twoCellAnchor editAs="oneCell">
    <xdr:from>
      <xdr:col>7</xdr:col>
      <xdr:colOff>367394</xdr:colOff>
      <xdr:row>181</xdr:row>
      <xdr:rowOff>68035</xdr:rowOff>
    </xdr:from>
    <xdr:to>
      <xdr:col>10</xdr:col>
      <xdr:colOff>849087</xdr:colOff>
      <xdr:row>194</xdr:row>
      <xdr:rowOff>106135</xdr:rowOff>
    </xdr:to>
    <xdr:pic>
      <xdr:nvPicPr>
        <xdr:cNvPr id="27" name="58 Imagen">
          <a:extLst>
            <a:ext uri="{FF2B5EF4-FFF2-40B4-BE49-F238E27FC236}">
              <a16:creationId xmlns:a16="http://schemas.microsoft.com/office/drawing/2014/main" id="{B82CFC4A-330C-4582-9E3C-3FCD7B747830}"/>
            </a:ext>
          </a:extLst>
        </xdr:cNvPr>
        <xdr:cNvPicPr>
          <a:picLocks noChangeAspect="1"/>
        </xdr:cNvPicPr>
      </xdr:nvPicPr>
      <xdr:blipFill>
        <a:blip xmlns:r="http://schemas.openxmlformats.org/officeDocument/2006/relationships" r:embed="rId26"/>
        <a:stretch>
          <a:fillRect/>
        </a:stretch>
      </xdr:blipFill>
      <xdr:spPr>
        <a:xfrm>
          <a:off x="4855574" y="35683915"/>
          <a:ext cx="3423013" cy="2415540"/>
        </a:xfrm>
        <a:prstGeom prst="rect">
          <a:avLst/>
        </a:prstGeom>
      </xdr:spPr>
    </xdr:pic>
    <xdr:clientData/>
  </xdr:twoCellAnchor>
  <xdr:twoCellAnchor editAs="oneCell">
    <xdr:from>
      <xdr:col>2</xdr:col>
      <xdr:colOff>136072</xdr:colOff>
      <xdr:row>197</xdr:row>
      <xdr:rowOff>68035</xdr:rowOff>
    </xdr:from>
    <xdr:to>
      <xdr:col>6</xdr:col>
      <xdr:colOff>372836</xdr:colOff>
      <xdr:row>210</xdr:row>
      <xdr:rowOff>106135</xdr:rowOff>
    </xdr:to>
    <xdr:pic>
      <xdr:nvPicPr>
        <xdr:cNvPr id="28" name="59 Imagen">
          <a:extLst>
            <a:ext uri="{FF2B5EF4-FFF2-40B4-BE49-F238E27FC236}">
              <a16:creationId xmlns:a16="http://schemas.microsoft.com/office/drawing/2014/main" id="{64E8F169-49C9-4999-B4E2-F10AF56E7658}"/>
            </a:ext>
          </a:extLst>
        </xdr:cNvPr>
        <xdr:cNvPicPr>
          <a:picLocks noChangeAspect="1"/>
        </xdr:cNvPicPr>
      </xdr:nvPicPr>
      <xdr:blipFill>
        <a:blip xmlns:r="http://schemas.openxmlformats.org/officeDocument/2006/relationships" r:embed="rId27"/>
        <a:stretch>
          <a:fillRect/>
        </a:stretch>
      </xdr:blipFill>
      <xdr:spPr>
        <a:xfrm>
          <a:off x="738052" y="38754775"/>
          <a:ext cx="3437164" cy="2415540"/>
        </a:xfrm>
        <a:prstGeom prst="rect">
          <a:avLst/>
        </a:prstGeom>
      </xdr:spPr>
    </xdr:pic>
    <xdr:clientData/>
  </xdr:twoCellAnchor>
  <xdr:twoCellAnchor editAs="oneCell">
    <xdr:from>
      <xdr:col>7</xdr:col>
      <xdr:colOff>353786</xdr:colOff>
      <xdr:row>197</xdr:row>
      <xdr:rowOff>81643</xdr:rowOff>
    </xdr:from>
    <xdr:to>
      <xdr:col>10</xdr:col>
      <xdr:colOff>827859</xdr:colOff>
      <xdr:row>210</xdr:row>
      <xdr:rowOff>112123</xdr:rowOff>
    </xdr:to>
    <xdr:pic>
      <xdr:nvPicPr>
        <xdr:cNvPr id="29" name="60 Imagen">
          <a:extLst>
            <a:ext uri="{FF2B5EF4-FFF2-40B4-BE49-F238E27FC236}">
              <a16:creationId xmlns:a16="http://schemas.microsoft.com/office/drawing/2014/main" id="{053AAC6C-515A-453B-9CF5-04F473F206CD}"/>
            </a:ext>
          </a:extLst>
        </xdr:cNvPr>
        <xdr:cNvPicPr>
          <a:picLocks noChangeAspect="1"/>
        </xdr:cNvPicPr>
      </xdr:nvPicPr>
      <xdr:blipFill>
        <a:blip xmlns:r="http://schemas.openxmlformats.org/officeDocument/2006/relationships" r:embed="rId28"/>
        <a:stretch>
          <a:fillRect/>
        </a:stretch>
      </xdr:blipFill>
      <xdr:spPr>
        <a:xfrm>
          <a:off x="4841966" y="38768383"/>
          <a:ext cx="3415393" cy="2407920"/>
        </a:xfrm>
        <a:prstGeom prst="rect">
          <a:avLst/>
        </a:prstGeom>
      </xdr:spPr>
    </xdr:pic>
    <xdr:clientData/>
  </xdr:twoCellAnchor>
  <xdr:twoCellAnchor editAs="oneCell">
    <xdr:from>
      <xdr:col>2</xdr:col>
      <xdr:colOff>81643</xdr:colOff>
      <xdr:row>213</xdr:row>
      <xdr:rowOff>81643</xdr:rowOff>
    </xdr:from>
    <xdr:to>
      <xdr:col>6</xdr:col>
      <xdr:colOff>326027</xdr:colOff>
      <xdr:row>226</xdr:row>
      <xdr:rowOff>119743</xdr:rowOff>
    </xdr:to>
    <xdr:pic>
      <xdr:nvPicPr>
        <xdr:cNvPr id="30" name="62 Imagen">
          <a:extLst>
            <a:ext uri="{FF2B5EF4-FFF2-40B4-BE49-F238E27FC236}">
              <a16:creationId xmlns:a16="http://schemas.microsoft.com/office/drawing/2014/main" id="{7EE4BD5A-0194-45FB-BAE4-07A983534D6D}"/>
            </a:ext>
          </a:extLst>
        </xdr:cNvPr>
        <xdr:cNvPicPr>
          <a:picLocks noChangeAspect="1"/>
        </xdr:cNvPicPr>
      </xdr:nvPicPr>
      <xdr:blipFill>
        <a:blip xmlns:r="http://schemas.openxmlformats.org/officeDocument/2006/relationships" r:embed="rId29"/>
        <a:stretch>
          <a:fillRect/>
        </a:stretch>
      </xdr:blipFill>
      <xdr:spPr>
        <a:xfrm>
          <a:off x="683623" y="41778283"/>
          <a:ext cx="3444784" cy="2415540"/>
        </a:xfrm>
        <a:prstGeom prst="rect">
          <a:avLst/>
        </a:prstGeom>
      </xdr:spPr>
    </xdr:pic>
    <xdr:clientData/>
  </xdr:twoCellAnchor>
  <xdr:twoCellAnchor editAs="oneCell">
    <xdr:from>
      <xdr:col>8</xdr:col>
      <xdr:colOff>13607</xdr:colOff>
      <xdr:row>213</xdr:row>
      <xdr:rowOff>68035</xdr:rowOff>
    </xdr:from>
    <xdr:to>
      <xdr:col>10</xdr:col>
      <xdr:colOff>883920</xdr:colOff>
      <xdr:row>226</xdr:row>
      <xdr:rowOff>113755</xdr:rowOff>
    </xdr:to>
    <xdr:pic>
      <xdr:nvPicPr>
        <xdr:cNvPr id="31" name="64 Imagen">
          <a:extLst>
            <a:ext uri="{FF2B5EF4-FFF2-40B4-BE49-F238E27FC236}">
              <a16:creationId xmlns:a16="http://schemas.microsoft.com/office/drawing/2014/main" id="{9B68594E-BF5B-4B1B-AC23-304434EB74D6}"/>
            </a:ext>
          </a:extLst>
        </xdr:cNvPr>
        <xdr:cNvPicPr>
          <a:picLocks noChangeAspect="1"/>
        </xdr:cNvPicPr>
      </xdr:nvPicPr>
      <xdr:blipFill>
        <a:blip xmlns:r="http://schemas.openxmlformats.org/officeDocument/2006/relationships" r:embed="rId30"/>
        <a:stretch>
          <a:fillRect/>
        </a:stretch>
      </xdr:blipFill>
      <xdr:spPr>
        <a:xfrm>
          <a:off x="4890407" y="41764675"/>
          <a:ext cx="3423013" cy="2423160"/>
        </a:xfrm>
        <a:prstGeom prst="rect">
          <a:avLst/>
        </a:prstGeom>
      </xdr:spPr>
    </xdr:pic>
    <xdr:clientData/>
  </xdr:twoCellAnchor>
  <xdr:twoCellAnchor editAs="oneCell">
    <xdr:from>
      <xdr:col>5</xdr:col>
      <xdr:colOff>240195</xdr:colOff>
      <xdr:row>5</xdr:row>
      <xdr:rowOff>91109</xdr:rowOff>
    </xdr:from>
    <xdr:to>
      <xdr:col>6</xdr:col>
      <xdr:colOff>443948</xdr:colOff>
      <xdr:row>18</xdr:row>
      <xdr:rowOff>90446</xdr:rowOff>
    </xdr:to>
    <xdr:pic>
      <xdr:nvPicPr>
        <xdr:cNvPr id="32" name="66 Imagen">
          <a:extLst>
            <a:ext uri="{FF2B5EF4-FFF2-40B4-BE49-F238E27FC236}">
              <a16:creationId xmlns:a16="http://schemas.microsoft.com/office/drawing/2014/main" id="{114F700E-9551-4741-8F8A-B827950E7BCB}"/>
            </a:ext>
          </a:extLst>
        </xdr:cNvPr>
        <xdr:cNvPicPr>
          <a:picLocks noChangeAspect="1"/>
        </xdr:cNvPicPr>
      </xdr:nvPicPr>
      <xdr:blipFill>
        <a:blip xmlns:r="http://schemas.openxmlformats.org/officeDocument/2006/relationships" r:embed="rId31"/>
        <a:stretch>
          <a:fillRect/>
        </a:stretch>
      </xdr:blipFill>
      <xdr:spPr>
        <a:xfrm>
          <a:off x="2838615" y="1516049"/>
          <a:ext cx="1407713" cy="23920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326091</xdr:colOff>
      <xdr:row>0</xdr:row>
      <xdr:rowOff>138343</xdr:rowOff>
    </xdr:from>
    <xdr:ext cx="843803" cy="299808"/>
    <xdr:pic>
      <xdr:nvPicPr>
        <xdr:cNvPr id="2" name="2 Imagen">
          <a:extLst>
            <a:ext uri="{FF2B5EF4-FFF2-40B4-BE49-F238E27FC236}">
              <a16:creationId xmlns:a16="http://schemas.microsoft.com/office/drawing/2014/main" id="{5906BCB0-0184-4ECE-A5BF-AA033C4882A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755591" y="138343"/>
          <a:ext cx="843803" cy="299808"/>
        </a:xfrm>
        <a:prstGeom prst="rect">
          <a:avLst/>
        </a:prstGeom>
      </xdr:spPr>
    </xdr:pic>
    <xdr:clientData/>
  </xdr:oneCellAnchor>
  <xdr:oneCellAnchor>
    <xdr:from>
      <xdr:col>0</xdr:col>
      <xdr:colOff>247649</xdr:colOff>
      <xdr:row>0</xdr:row>
      <xdr:rowOff>123826</xdr:rowOff>
    </xdr:from>
    <xdr:ext cx="714375" cy="247649"/>
    <xdr:pic>
      <xdr:nvPicPr>
        <xdr:cNvPr id="3" name="4 Imagen">
          <a:extLst>
            <a:ext uri="{FF2B5EF4-FFF2-40B4-BE49-F238E27FC236}">
              <a16:creationId xmlns:a16="http://schemas.microsoft.com/office/drawing/2014/main" id="{353B22BA-8945-4282-A44F-2E6366505009}"/>
            </a:ext>
          </a:extLst>
        </xdr:cNvPr>
        <xdr:cNvPicPr>
          <a:picLocks noChangeAspect="1"/>
        </xdr:cNvPicPr>
      </xdr:nvPicPr>
      <xdr:blipFill>
        <a:blip xmlns:r="http://schemas.openxmlformats.org/officeDocument/2006/relationships" r:embed="rId2"/>
        <a:stretch>
          <a:fillRect/>
        </a:stretch>
      </xdr:blipFill>
      <xdr:spPr>
        <a:xfrm>
          <a:off x="247649" y="123826"/>
          <a:ext cx="714375" cy="247649"/>
        </a:xfrm>
        <a:prstGeom prst="rect">
          <a:avLst/>
        </a:prstGeom>
      </xdr:spPr>
    </xdr:pic>
    <xdr:clientData/>
  </xdr:oneCellAnchor>
  <xdr:twoCellAnchor editAs="oneCell">
    <xdr:from>
      <xdr:col>0</xdr:col>
      <xdr:colOff>142875</xdr:colOff>
      <xdr:row>277</xdr:row>
      <xdr:rowOff>85725</xdr:rowOff>
    </xdr:from>
    <xdr:to>
      <xdr:col>4</xdr:col>
      <xdr:colOff>452112</xdr:colOff>
      <xdr:row>290</xdr:row>
      <xdr:rowOff>129225</xdr:rowOff>
    </xdr:to>
    <xdr:pic>
      <xdr:nvPicPr>
        <xdr:cNvPr id="4" name="Imagen 3">
          <a:extLst>
            <a:ext uri="{FF2B5EF4-FFF2-40B4-BE49-F238E27FC236}">
              <a16:creationId xmlns:a16="http://schemas.microsoft.com/office/drawing/2014/main" id="{6395ED84-00FB-4D19-9332-BA274E768F27}"/>
            </a:ext>
          </a:extLst>
        </xdr:cNvPr>
        <xdr:cNvPicPr>
          <a:picLocks noChangeAspect="1"/>
        </xdr:cNvPicPr>
      </xdr:nvPicPr>
      <xdr:blipFill>
        <a:blip xmlns:r="http://schemas.openxmlformats.org/officeDocument/2006/relationships" r:embed="rId3"/>
        <a:stretch>
          <a:fillRect/>
        </a:stretch>
      </xdr:blipFill>
      <xdr:spPr>
        <a:xfrm>
          <a:off x="142875" y="51436905"/>
          <a:ext cx="3479157" cy="2420940"/>
        </a:xfrm>
        <a:prstGeom prst="rect">
          <a:avLst/>
        </a:prstGeom>
      </xdr:spPr>
    </xdr:pic>
    <xdr:clientData/>
  </xdr:twoCellAnchor>
  <xdr:twoCellAnchor editAs="oneCell">
    <xdr:from>
      <xdr:col>6</xdr:col>
      <xdr:colOff>314325</xdr:colOff>
      <xdr:row>277</xdr:row>
      <xdr:rowOff>95250</xdr:rowOff>
    </xdr:from>
    <xdr:to>
      <xdr:col>10</xdr:col>
      <xdr:colOff>52062</xdr:colOff>
      <xdr:row>290</xdr:row>
      <xdr:rowOff>138750</xdr:rowOff>
    </xdr:to>
    <xdr:pic>
      <xdr:nvPicPr>
        <xdr:cNvPr id="5" name="Imagen 4">
          <a:extLst>
            <a:ext uri="{FF2B5EF4-FFF2-40B4-BE49-F238E27FC236}">
              <a16:creationId xmlns:a16="http://schemas.microsoft.com/office/drawing/2014/main" id="{22E2BD64-D0C7-467E-ACE0-8EF724030837}"/>
            </a:ext>
          </a:extLst>
        </xdr:cNvPr>
        <xdr:cNvPicPr>
          <a:picLocks noChangeAspect="1"/>
        </xdr:cNvPicPr>
      </xdr:nvPicPr>
      <xdr:blipFill>
        <a:blip xmlns:r="http://schemas.openxmlformats.org/officeDocument/2006/relationships" r:embed="rId4"/>
        <a:stretch>
          <a:fillRect/>
        </a:stretch>
      </xdr:blipFill>
      <xdr:spPr>
        <a:xfrm>
          <a:off x="4787265" y="51446430"/>
          <a:ext cx="3486777" cy="2420940"/>
        </a:xfrm>
        <a:prstGeom prst="rect">
          <a:avLst/>
        </a:prstGeom>
      </xdr:spPr>
    </xdr:pic>
    <xdr:clientData/>
  </xdr:twoCellAnchor>
  <xdr:twoCellAnchor editAs="oneCell">
    <xdr:from>
      <xdr:col>0</xdr:col>
      <xdr:colOff>180975</xdr:colOff>
      <xdr:row>309</xdr:row>
      <xdr:rowOff>76200</xdr:rowOff>
    </xdr:from>
    <xdr:to>
      <xdr:col>4</xdr:col>
      <xdr:colOff>485775</xdr:colOff>
      <xdr:row>322</xdr:row>
      <xdr:rowOff>121920</xdr:rowOff>
    </xdr:to>
    <xdr:pic>
      <xdr:nvPicPr>
        <xdr:cNvPr id="6" name="Imagen 5">
          <a:extLst>
            <a:ext uri="{FF2B5EF4-FFF2-40B4-BE49-F238E27FC236}">
              <a16:creationId xmlns:a16="http://schemas.microsoft.com/office/drawing/2014/main" id="{B47D3501-6D3D-4E08-83C0-F0BDEAB5559B}"/>
            </a:ext>
          </a:extLst>
        </xdr:cNvPr>
        <xdr:cNvPicPr>
          <a:picLocks noChangeAspect="1"/>
        </xdr:cNvPicPr>
      </xdr:nvPicPr>
      <xdr:blipFill>
        <a:blip xmlns:r="http://schemas.openxmlformats.org/officeDocument/2006/relationships" r:embed="rId5"/>
        <a:stretch>
          <a:fillRect/>
        </a:stretch>
      </xdr:blipFill>
      <xdr:spPr>
        <a:xfrm>
          <a:off x="180975" y="57310020"/>
          <a:ext cx="3474720" cy="2423160"/>
        </a:xfrm>
        <a:prstGeom prst="rect">
          <a:avLst/>
        </a:prstGeom>
      </xdr:spPr>
    </xdr:pic>
    <xdr:clientData/>
  </xdr:twoCellAnchor>
  <xdr:twoCellAnchor editAs="oneCell">
    <xdr:from>
      <xdr:col>6</xdr:col>
      <xdr:colOff>304800</xdr:colOff>
      <xdr:row>309</xdr:row>
      <xdr:rowOff>47625</xdr:rowOff>
    </xdr:from>
    <xdr:to>
      <xdr:col>10</xdr:col>
      <xdr:colOff>45720</xdr:colOff>
      <xdr:row>322</xdr:row>
      <xdr:rowOff>93345</xdr:rowOff>
    </xdr:to>
    <xdr:pic>
      <xdr:nvPicPr>
        <xdr:cNvPr id="7" name="Imagen 6">
          <a:extLst>
            <a:ext uri="{FF2B5EF4-FFF2-40B4-BE49-F238E27FC236}">
              <a16:creationId xmlns:a16="http://schemas.microsoft.com/office/drawing/2014/main" id="{43CE182C-9610-43D8-925F-D1326E891126}"/>
            </a:ext>
          </a:extLst>
        </xdr:cNvPr>
        <xdr:cNvPicPr>
          <a:picLocks noChangeAspect="1"/>
        </xdr:cNvPicPr>
      </xdr:nvPicPr>
      <xdr:blipFill>
        <a:blip xmlns:r="http://schemas.openxmlformats.org/officeDocument/2006/relationships" r:embed="rId6"/>
        <a:stretch>
          <a:fillRect/>
        </a:stretch>
      </xdr:blipFill>
      <xdr:spPr>
        <a:xfrm>
          <a:off x="4777740" y="57281445"/>
          <a:ext cx="3489960" cy="2423160"/>
        </a:xfrm>
        <a:prstGeom prst="rect">
          <a:avLst/>
        </a:prstGeom>
      </xdr:spPr>
    </xdr:pic>
    <xdr:clientData/>
  </xdr:twoCellAnchor>
  <xdr:twoCellAnchor editAs="oneCell">
    <xdr:from>
      <xdr:col>0</xdr:col>
      <xdr:colOff>314325</xdr:colOff>
      <xdr:row>5</xdr:row>
      <xdr:rowOff>47625</xdr:rowOff>
    </xdr:from>
    <xdr:to>
      <xdr:col>4</xdr:col>
      <xdr:colOff>628878</xdr:colOff>
      <xdr:row>18</xdr:row>
      <xdr:rowOff>91125</xdr:rowOff>
    </xdr:to>
    <xdr:pic>
      <xdr:nvPicPr>
        <xdr:cNvPr id="8" name="Imagen 7">
          <a:extLst>
            <a:ext uri="{FF2B5EF4-FFF2-40B4-BE49-F238E27FC236}">
              <a16:creationId xmlns:a16="http://schemas.microsoft.com/office/drawing/2014/main" id="{624EC10A-9A47-4E8F-AFA3-E8C25BD3AB37}"/>
            </a:ext>
          </a:extLst>
        </xdr:cNvPr>
        <xdr:cNvPicPr>
          <a:picLocks noChangeAspect="1"/>
        </xdr:cNvPicPr>
      </xdr:nvPicPr>
      <xdr:blipFill>
        <a:blip xmlns:r="http://schemas.openxmlformats.org/officeDocument/2006/relationships" r:embed="rId7"/>
        <a:stretch>
          <a:fillRect/>
        </a:stretch>
      </xdr:blipFill>
      <xdr:spPr>
        <a:xfrm>
          <a:off x="314325" y="1396365"/>
          <a:ext cx="3484473" cy="2420940"/>
        </a:xfrm>
        <a:prstGeom prst="rect">
          <a:avLst/>
        </a:prstGeom>
      </xdr:spPr>
    </xdr:pic>
    <xdr:clientData/>
  </xdr:twoCellAnchor>
  <xdr:twoCellAnchor editAs="oneCell">
    <xdr:from>
      <xdr:col>6</xdr:col>
      <xdr:colOff>419100</xdr:colOff>
      <xdr:row>5</xdr:row>
      <xdr:rowOff>57150</xdr:rowOff>
    </xdr:from>
    <xdr:to>
      <xdr:col>10</xdr:col>
      <xdr:colOff>159725</xdr:colOff>
      <xdr:row>18</xdr:row>
      <xdr:rowOff>85813</xdr:rowOff>
    </xdr:to>
    <xdr:pic>
      <xdr:nvPicPr>
        <xdr:cNvPr id="9" name="Imagen 8">
          <a:extLst>
            <a:ext uri="{FF2B5EF4-FFF2-40B4-BE49-F238E27FC236}">
              <a16:creationId xmlns:a16="http://schemas.microsoft.com/office/drawing/2014/main" id="{A39D19B0-10E4-4F8F-A222-B0E80A6C4268}"/>
            </a:ext>
          </a:extLst>
        </xdr:cNvPr>
        <xdr:cNvPicPr>
          <a:picLocks noChangeAspect="1"/>
        </xdr:cNvPicPr>
      </xdr:nvPicPr>
      <xdr:blipFill>
        <a:blip xmlns:r="http://schemas.openxmlformats.org/officeDocument/2006/relationships" r:embed="rId8"/>
        <a:stretch>
          <a:fillRect/>
        </a:stretch>
      </xdr:blipFill>
      <xdr:spPr>
        <a:xfrm>
          <a:off x="4892040" y="1405890"/>
          <a:ext cx="3489665" cy="2406103"/>
        </a:xfrm>
        <a:prstGeom prst="rect">
          <a:avLst/>
        </a:prstGeom>
      </xdr:spPr>
    </xdr:pic>
    <xdr:clientData/>
  </xdr:twoCellAnchor>
  <xdr:twoCellAnchor editAs="oneCell">
    <xdr:from>
      <xdr:col>0</xdr:col>
      <xdr:colOff>361950</xdr:colOff>
      <xdr:row>21</xdr:row>
      <xdr:rowOff>76200</xdr:rowOff>
    </xdr:from>
    <xdr:to>
      <xdr:col>4</xdr:col>
      <xdr:colOff>674370</xdr:colOff>
      <xdr:row>34</xdr:row>
      <xdr:rowOff>121920</xdr:rowOff>
    </xdr:to>
    <xdr:pic>
      <xdr:nvPicPr>
        <xdr:cNvPr id="10" name="Imagen 9">
          <a:extLst>
            <a:ext uri="{FF2B5EF4-FFF2-40B4-BE49-F238E27FC236}">
              <a16:creationId xmlns:a16="http://schemas.microsoft.com/office/drawing/2014/main" id="{C94387ED-0B25-4CF3-87C3-4E9B933437F3}"/>
            </a:ext>
          </a:extLst>
        </xdr:cNvPr>
        <xdr:cNvPicPr>
          <a:picLocks noChangeAspect="1"/>
        </xdr:cNvPicPr>
      </xdr:nvPicPr>
      <xdr:blipFill>
        <a:blip xmlns:r="http://schemas.openxmlformats.org/officeDocument/2006/relationships" r:embed="rId9"/>
        <a:stretch>
          <a:fillRect/>
        </a:stretch>
      </xdr:blipFill>
      <xdr:spPr>
        <a:xfrm>
          <a:off x="361950" y="4366260"/>
          <a:ext cx="3482340" cy="2423160"/>
        </a:xfrm>
        <a:prstGeom prst="rect">
          <a:avLst/>
        </a:prstGeom>
      </xdr:spPr>
    </xdr:pic>
    <xdr:clientData/>
  </xdr:twoCellAnchor>
  <xdr:twoCellAnchor editAs="oneCell">
    <xdr:from>
      <xdr:col>6</xdr:col>
      <xdr:colOff>533400</xdr:colOff>
      <xdr:row>21</xdr:row>
      <xdr:rowOff>76200</xdr:rowOff>
    </xdr:from>
    <xdr:to>
      <xdr:col>10</xdr:col>
      <xdr:colOff>266700</xdr:colOff>
      <xdr:row>34</xdr:row>
      <xdr:rowOff>114300</xdr:rowOff>
    </xdr:to>
    <xdr:pic>
      <xdr:nvPicPr>
        <xdr:cNvPr id="11" name="Imagen 10">
          <a:extLst>
            <a:ext uri="{FF2B5EF4-FFF2-40B4-BE49-F238E27FC236}">
              <a16:creationId xmlns:a16="http://schemas.microsoft.com/office/drawing/2014/main" id="{3039A08D-DE33-4918-8950-2D3C5C3065E2}"/>
            </a:ext>
          </a:extLst>
        </xdr:cNvPr>
        <xdr:cNvPicPr>
          <a:picLocks noChangeAspect="1"/>
        </xdr:cNvPicPr>
      </xdr:nvPicPr>
      <xdr:blipFill>
        <a:blip xmlns:r="http://schemas.openxmlformats.org/officeDocument/2006/relationships" r:embed="rId10"/>
        <a:stretch>
          <a:fillRect/>
        </a:stretch>
      </xdr:blipFill>
      <xdr:spPr>
        <a:xfrm>
          <a:off x="5006340" y="4366260"/>
          <a:ext cx="3482340" cy="2415540"/>
        </a:xfrm>
        <a:prstGeom prst="rect">
          <a:avLst/>
        </a:prstGeom>
      </xdr:spPr>
    </xdr:pic>
    <xdr:clientData/>
  </xdr:twoCellAnchor>
  <xdr:twoCellAnchor editAs="oneCell">
    <xdr:from>
      <xdr:col>0</xdr:col>
      <xdr:colOff>333375</xdr:colOff>
      <xdr:row>37</xdr:row>
      <xdr:rowOff>66675</xdr:rowOff>
    </xdr:from>
    <xdr:to>
      <xdr:col>4</xdr:col>
      <xdr:colOff>645795</xdr:colOff>
      <xdr:row>50</xdr:row>
      <xdr:rowOff>112395</xdr:rowOff>
    </xdr:to>
    <xdr:pic>
      <xdr:nvPicPr>
        <xdr:cNvPr id="12" name="Imagen 11">
          <a:extLst>
            <a:ext uri="{FF2B5EF4-FFF2-40B4-BE49-F238E27FC236}">
              <a16:creationId xmlns:a16="http://schemas.microsoft.com/office/drawing/2014/main" id="{7552F60D-5C46-4E58-A7CA-EE8F127A7839}"/>
            </a:ext>
          </a:extLst>
        </xdr:cNvPr>
        <xdr:cNvPicPr>
          <a:picLocks noChangeAspect="1"/>
        </xdr:cNvPicPr>
      </xdr:nvPicPr>
      <xdr:blipFill>
        <a:blip xmlns:r="http://schemas.openxmlformats.org/officeDocument/2006/relationships" r:embed="rId11"/>
        <a:stretch>
          <a:fillRect/>
        </a:stretch>
      </xdr:blipFill>
      <xdr:spPr>
        <a:xfrm>
          <a:off x="333375" y="7298055"/>
          <a:ext cx="3482340" cy="2423160"/>
        </a:xfrm>
        <a:prstGeom prst="rect">
          <a:avLst/>
        </a:prstGeom>
      </xdr:spPr>
    </xdr:pic>
    <xdr:clientData/>
  </xdr:twoCellAnchor>
  <xdr:twoCellAnchor editAs="oneCell">
    <xdr:from>
      <xdr:col>6</xdr:col>
      <xdr:colOff>676275</xdr:colOff>
      <xdr:row>37</xdr:row>
      <xdr:rowOff>85725</xdr:rowOff>
    </xdr:from>
    <xdr:to>
      <xdr:col>10</xdr:col>
      <xdr:colOff>412297</xdr:colOff>
      <xdr:row>50</xdr:row>
      <xdr:rowOff>123825</xdr:rowOff>
    </xdr:to>
    <xdr:pic>
      <xdr:nvPicPr>
        <xdr:cNvPr id="13" name="Imagen 12">
          <a:extLst>
            <a:ext uri="{FF2B5EF4-FFF2-40B4-BE49-F238E27FC236}">
              <a16:creationId xmlns:a16="http://schemas.microsoft.com/office/drawing/2014/main" id="{19E4974C-179F-4224-B812-1C5AFBD29421}"/>
            </a:ext>
          </a:extLst>
        </xdr:cNvPr>
        <xdr:cNvPicPr>
          <a:picLocks noChangeAspect="1"/>
        </xdr:cNvPicPr>
      </xdr:nvPicPr>
      <xdr:blipFill>
        <a:blip xmlns:r="http://schemas.openxmlformats.org/officeDocument/2006/relationships" r:embed="rId12"/>
        <a:stretch>
          <a:fillRect/>
        </a:stretch>
      </xdr:blipFill>
      <xdr:spPr>
        <a:xfrm>
          <a:off x="5149215" y="7317105"/>
          <a:ext cx="3485062" cy="2415540"/>
        </a:xfrm>
        <a:prstGeom prst="rect">
          <a:avLst/>
        </a:prstGeom>
      </xdr:spPr>
    </xdr:pic>
    <xdr:clientData/>
  </xdr:twoCellAnchor>
  <xdr:twoCellAnchor editAs="oneCell">
    <xdr:from>
      <xdr:col>0</xdr:col>
      <xdr:colOff>314325</xdr:colOff>
      <xdr:row>53</xdr:row>
      <xdr:rowOff>47625</xdr:rowOff>
    </xdr:from>
    <xdr:to>
      <xdr:col>4</xdr:col>
      <xdr:colOff>621847</xdr:colOff>
      <xdr:row>66</xdr:row>
      <xdr:rowOff>85725</xdr:rowOff>
    </xdr:to>
    <xdr:pic>
      <xdr:nvPicPr>
        <xdr:cNvPr id="14" name="Imagen 13">
          <a:extLst>
            <a:ext uri="{FF2B5EF4-FFF2-40B4-BE49-F238E27FC236}">
              <a16:creationId xmlns:a16="http://schemas.microsoft.com/office/drawing/2014/main" id="{E36C7F47-E896-42E6-93DA-5C79E712750A}"/>
            </a:ext>
          </a:extLst>
        </xdr:cNvPr>
        <xdr:cNvPicPr>
          <a:picLocks noChangeAspect="1"/>
        </xdr:cNvPicPr>
      </xdr:nvPicPr>
      <xdr:blipFill>
        <a:blip xmlns:r="http://schemas.openxmlformats.org/officeDocument/2006/relationships" r:embed="rId13"/>
        <a:stretch>
          <a:fillRect/>
        </a:stretch>
      </xdr:blipFill>
      <xdr:spPr>
        <a:xfrm>
          <a:off x="314325" y="10220325"/>
          <a:ext cx="3477442" cy="2415540"/>
        </a:xfrm>
        <a:prstGeom prst="rect">
          <a:avLst/>
        </a:prstGeom>
      </xdr:spPr>
    </xdr:pic>
    <xdr:clientData/>
  </xdr:twoCellAnchor>
  <xdr:twoCellAnchor editAs="oneCell">
    <xdr:from>
      <xdr:col>6</xdr:col>
      <xdr:colOff>466725</xdr:colOff>
      <xdr:row>53</xdr:row>
      <xdr:rowOff>76200</xdr:rowOff>
    </xdr:from>
    <xdr:to>
      <xdr:col>10</xdr:col>
      <xdr:colOff>200025</xdr:colOff>
      <xdr:row>66</xdr:row>
      <xdr:rowOff>114300</xdr:rowOff>
    </xdr:to>
    <xdr:pic>
      <xdr:nvPicPr>
        <xdr:cNvPr id="15" name="Imagen 14">
          <a:extLst>
            <a:ext uri="{FF2B5EF4-FFF2-40B4-BE49-F238E27FC236}">
              <a16:creationId xmlns:a16="http://schemas.microsoft.com/office/drawing/2014/main" id="{EBFB4A0E-0305-46FF-943A-D1D7CD2C988E}"/>
            </a:ext>
          </a:extLst>
        </xdr:cNvPr>
        <xdr:cNvPicPr>
          <a:picLocks noChangeAspect="1"/>
        </xdr:cNvPicPr>
      </xdr:nvPicPr>
      <xdr:blipFill>
        <a:blip xmlns:r="http://schemas.openxmlformats.org/officeDocument/2006/relationships" r:embed="rId14"/>
        <a:stretch>
          <a:fillRect/>
        </a:stretch>
      </xdr:blipFill>
      <xdr:spPr>
        <a:xfrm>
          <a:off x="4939665" y="10248900"/>
          <a:ext cx="3482340" cy="2415540"/>
        </a:xfrm>
        <a:prstGeom prst="rect">
          <a:avLst/>
        </a:prstGeom>
      </xdr:spPr>
    </xdr:pic>
    <xdr:clientData/>
  </xdr:twoCellAnchor>
  <xdr:twoCellAnchor editAs="oneCell">
    <xdr:from>
      <xdr:col>0</xdr:col>
      <xdr:colOff>390525</xdr:colOff>
      <xdr:row>69</xdr:row>
      <xdr:rowOff>76200</xdr:rowOff>
    </xdr:from>
    <xdr:to>
      <xdr:col>4</xdr:col>
      <xdr:colOff>641985</xdr:colOff>
      <xdr:row>82</xdr:row>
      <xdr:rowOff>73478</xdr:rowOff>
    </xdr:to>
    <xdr:pic>
      <xdr:nvPicPr>
        <xdr:cNvPr id="16" name="Imagen 15">
          <a:extLst>
            <a:ext uri="{FF2B5EF4-FFF2-40B4-BE49-F238E27FC236}">
              <a16:creationId xmlns:a16="http://schemas.microsoft.com/office/drawing/2014/main" id="{BB3A23EE-C7BA-47DA-90A2-AF0A2B90F5D1}"/>
            </a:ext>
          </a:extLst>
        </xdr:cNvPr>
        <xdr:cNvPicPr>
          <a:picLocks noChangeAspect="1"/>
        </xdr:cNvPicPr>
      </xdr:nvPicPr>
      <xdr:blipFill>
        <a:blip xmlns:r="http://schemas.openxmlformats.org/officeDocument/2006/relationships" r:embed="rId15"/>
        <a:stretch>
          <a:fillRect/>
        </a:stretch>
      </xdr:blipFill>
      <xdr:spPr>
        <a:xfrm>
          <a:off x="390525" y="13190220"/>
          <a:ext cx="3421380" cy="2374718"/>
        </a:xfrm>
        <a:prstGeom prst="rect">
          <a:avLst/>
        </a:prstGeom>
      </xdr:spPr>
    </xdr:pic>
    <xdr:clientData/>
  </xdr:twoCellAnchor>
  <xdr:twoCellAnchor editAs="oneCell">
    <xdr:from>
      <xdr:col>6</xdr:col>
      <xdr:colOff>0</xdr:colOff>
      <xdr:row>69</xdr:row>
      <xdr:rowOff>0</xdr:rowOff>
    </xdr:from>
    <xdr:to>
      <xdr:col>9</xdr:col>
      <xdr:colOff>432980</xdr:colOff>
      <xdr:row>81</xdr:row>
      <xdr:rowOff>180158</xdr:rowOff>
    </xdr:to>
    <xdr:pic>
      <xdr:nvPicPr>
        <xdr:cNvPr id="17" name="Imagen 16">
          <a:extLst>
            <a:ext uri="{FF2B5EF4-FFF2-40B4-BE49-F238E27FC236}">
              <a16:creationId xmlns:a16="http://schemas.microsoft.com/office/drawing/2014/main" id="{AA614907-582B-4A13-8447-9619AC8971D5}"/>
            </a:ext>
          </a:extLst>
        </xdr:cNvPr>
        <xdr:cNvPicPr>
          <a:picLocks noChangeAspect="1"/>
        </xdr:cNvPicPr>
      </xdr:nvPicPr>
      <xdr:blipFill>
        <a:blip xmlns:r="http://schemas.openxmlformats.org/officeDocument/2006/relationships" r:embed="rId16"/>
        <a:stretch>
          <a:fillRect/>
        </a:stretch>
      </xdr:blipFill>
      <xdr:spPr>
        <a:xfrm>
          <a:off x="4472940" y="13114020"/>
          <a:ext cx="3389540" cy="2374718"/>
        </a:xfrm>
        <a:prstGeom prst="rect">
          <a:avLst/>
        </a:prstGeom>
      </xdr:spPr>
    </xdr:pic>
    <xdr:clientData/>
  </xdr:twoCellAnchor>
  <xdr:twoCellAnchor editAs="oneCell">
    <xdr:from>
      <xdr:col>0</xdr:col>
      <xdr:colOff>476250</xdr:colOff>
      <xdr:row>85</xdr:row>
      <xdr:rowOff>76200</xdr:rowOff>
    </xdr:from>
    <xdr:to>
      <xdr:col>5</xdr:col>
      <xdr:colOff>37745</xdr:colOff>
      <xdr:row>98</xdr:row>
      <xdr:rowOff>119700</xdr:rowOff>
    </xdr:to>
    <xdr:pic>
      <xdr:nvPicPr>
        <xdr:cNvPr id="18" name="Imagen 17">
          <a:extLst>
            <a:ext uri="{FF2B5EF4-FFF2-40B4-BE49-F238E27FC236}">
              <a16:creationId xmlns:a16="http://schemas.microsoft.com/office/drawing/2014/main" id="{0EC3B379-0509-4AEB-B766-10716D9ECE48}"/>
            </a:ext>
          </a:extLst>
        </xdr:cNvPr>
        <xdr:cNvPicPr>
          <a:picLocks noChangeAspect="1"/>
        </xdr:cNvPicPr>
      </xdr:nvPicPr>
      <xdr:blipFill>
        <a:blip xmlns:r="http://schemas.openxmlformats.org/officeDocument/2006/relationships" r:embed="rId17"/>
        <a:stretch>
          <a:fillRect/>
        </a:stretch>
      </xdr:blipFill>
      <xdr:spPr>
        <a:xfrm>
          <a:off x="476250" y="16131540"/>
          <a:ext cx="3523895" cy="2420940"/>
        </a:xfrm>
        <a:prstGeom prst="rect">
          <a:avLst/>
        </a:prstGeom>
      </xdr:spPr>
    </xdr:pic>
    <xdr:clientData/>
  </xdr:twoCellAnchor>
  <xdr:twoCellAnchor editAs="oneCell">
    <xdr:from>
      <xdr:col>6</xdr:col>
      <xdr:colOff>438150</xdr:colOff>
      <xdr:row>85</xdr:row>
      <xdr:rowOff>66675</xdr:rowOff>
    </xdr:from>
    <xdr:to>
      <xdr:col>10</xdr:col>
      <xdr:colOff>178650</xdr:colOff>
      <xdr:row>98</xdr:row>
      <xdr:rowOff>110175</xdr:rowOff>
    </xdr:to>
    <xdr:pic>
      <xdr:nvPicPr>
        <xdr:cNvPr id="19" name="Imagen 18">
          <a:extLst>
            <a:ext uri="{FF2B5EF4-FFF2-40B4-BE49-F238E27FC236}">
              <a16:creationId xmlns:a16="http://schemas.microsoft.com/office/drawing/2014/main" id="{6F3CF212-CB50-4D21-99F6-25356DA04D24}"/>
            </a:ext>
          </a:extLst>
        </xdr:cNvPr>
        <xdr:cNvPicPr>
          <a:picLocks noChangeAspect="1"/>
        </xdr:cNvPicPr>
      </xdr:nvPicPr>
      <xdr:blipFill>
        <a:blip xmlns:r="http://schemas.openxmlformats.org/officeDocument/2006/relationships" r:embed="rId18"/>
        <a:stretch>
          <a:fillRect/>
        </a:stretch>
      </xdr:blipFill>
      <xdr:spPr>
        <a:xfrm>
          <a:off x="4911090" y="16122015"/>
          <a:ext cx="3489540" cy="2420940"/>
        </a:xfrm>
        <a:prstGeom prst="rect">
          <a:avLst/>
        </a:prstGeom>
      </xdr:spPr>
    </xdr:pic>
    <xdr:clientData/>
  </xdr:twoCellAnchor>
  <xdr:twoCellAnchor editAs="oneCell">
    <xdr:from>
      <xdr:col>0</xdr:col>
      <xdr:colOff>466725</xdr:colOff>
      <xdr:row>101</xdr:row>
      <xdr:rowOff>104775</xdr:rowOff>
    </xdr:from>
    <xdr:to>
      <xdr:col>5</xdr:col>
      <xdr:colOff>28220</xdr:colOff>
      <xdr:row>114</xdr:row>
      <xdr:rowOff>148275</xdr:rowOff>
    </xdr:to>
    <xdr:pic>
      <xdr:nvPicPr>
        <xdr:cNvPr id="20" name="Imagen 19">
          <a:extLst>
            <a:ext uri="{FF2B5EF4-FFF2-40B4-BE49-F238E27FC236}">
              <a16:creationId xmlns:a16="http://schemas.microsoft.com/office/drawing/2014/main" id="{3098B14B-7F60-4FFC-848E-87D0BA081595}"/>
            </a:ext>
          </a:extLst>
        </xdr:cNvPr>
        <xdr:cNvPicPr>
          <a:picLocks noChangeAspect="1"/>
        </xdr:cNvPicPr>
      </xdr:nvPicPr>
      <xdr:blipFill>
        <a:blip xmlns:r="http://schemas.openxmlformats.org/officeDocument/2006/relationships" r:embed="rId19"/>
        <a:stretch>
          <a:fillRect/>
        </a:stretch>
      </xdr:blipFill>
      <xdr:spPr>
        <a:xfrm>
          <a:off x="466725" y="19101435"/>
          <a:ext cx="3523895" cy="2420940"/>
        </a:xfrm>
        <a:prstGeom prst="rect">
          <a:avLst/>
        </a:prstGeom>
      </xdr:spPr>
    </xdr:pic>
    <xdr:clientData/>
  </xdr:twoCellAnchor>
  <xdr:twoCellAnchor editAs="oneCell">
    <xdr:from>
      <xdr:col>6</xdr:col>
      <xdr:colOff>438150</xdr:colOff>
      <xdr:row>101</xdr:row>
      <xdr:rowOff>85725</xdr:rowOff>
    </xdr:from>
    <xdr:to>
      <xdr:col>10</xdr:col>
      <xdr:colOff>110490</xdr:colOff>
      <xdr:row>114</xdr:row>
      <xdr:rowOff>78105</xdr:rowOff>
    </xdr:to>
    <xdr:pic>
      <xdr:nvPicPr>
        <xdr:cNvPr id="21" name="Imagen 20">
          <a:extLst>
            <a:ext uri="{FF2B5EF4-FFF2-40B4-BE49-F238E27FC236}">
              <a16:creationId xmlns:a16="http://schemas.microsoft.com/office/drawing/2014/main" id="{2DCCD4E5-8CD8-46CA-B74B-0417AD828BD8}"/>
            </a:ext>
          </a:extLst>
        </xdr:cNvPr>
        <xdr:cNvPicPr>
          <a:picLocks noChangeAspect="1"/>
        </xdr:cNvPicPr>
      </xdr:nvPicPr>
      <xdr:blipFill>
        <a:blip xmlns:r="http://schemas.openxmlformats.org/officeDocument/2006/relationships" r:embed="rId20"/>
        <a:stretch>
          <a:fillRect/>
        </a:stretch>
      </xdr:blipFill>
      <xdr:spPr>
        <a:xfrm>
          <a:off x="4911090" y="19082385"/>
          <a:ext cx="3421380" cy="2369820"/>
        </a:xfrm>
        <a:prstGeom prst="rect">
          <a:avLst/>
        </a:prstGeom>
      </xdr:spPr>
    </xdr:pic>
    <xdr:clientData/>
  </xdr:twoCellAnchor>
  <xdr:twoCellAnchor editAs="oneCell">
    <xdr:from>
      <xdr:col>0</xdr:col>
      <xdr:colOff>342900</xdr:colOff>
      <xdr:row>117</xdr:row>
      <xdr:rowOff>66675</xdr:rowOff>
    </xdr:from>
    <xdr:to>
      <xdr:col>4</xdr:col>
      <xdr:colOff>652315</xdr:colOff>
      <xdr:row>130</xdr:row>
      <xdr:rowOff>110175</xdr:rowOff>
    </xdr:to>
    <xdr:pic>
      <xdr:nvPicPr>
        <xdr:cNvPr id="22" name="Imagen 21">
          <a:extLst>
            <a:ext uri="{FF2B5EF4-FFF2-40B4-BE49-F238E27FC236}">
              <a16:creationId xmlns:a16="http://schemas.microsoft.com/office/drawing/2014/main" id="{1DDB262F-493F-4827-821D-F27FB4972C40}"/>
            </a:ext>
          </a:extLst>
        </xdr:cNvPr>
        <xdr:cNvPicPr>
          <a:picLocks noChangeAspect="1"/>
        </xdr:cNvPicPr>
      </xdr:nvPicPr>
      <xdr:blipFill>
        <a:blip xmlns:r="http://schemas.openxmlformats.org/officeDocument/2006/relationships" r:embed="rId21"/>
        <a:stretch>
          <a:fillRect/>
        </a:stretch>
      </xdr:blipFill>
      <xdr:spPr>
        <a:xfrm>
          <a:off x="342900" y="22004655"/>
          <a:ext cx="3479335" cy="2420940"/>
        </a:xfrm>
        <a:prstGeom prst="rect">
          <a:avLst/>
        </a:prstGeom>
      </xdr:spPr>
    </xdr:pic>
    <xdr:clientData/>
  </xdr:twoCellAnchor>
  <xdr:twoCellAnchor editAs="oneCell">
    <xdr:from>
      <xdr:col>6</xdr:col>
      <xdr:colOff>457200</xdr:colOff>
      <xdr:row>117</xdr:row>
      <xdr:rowOff>114300</xdr:rowOff>
    </xdr:from>
    <xdr:to>
      <xdr:col>10</xdr:col>
      <xdr:colOff>200350</xdr:colOff>
      <xdr:row>130</xdr:row>
      <xdr:rowOff>157800</xdr:rowOff>
    </xdr:to>
    <xdr:pic>
      <xdr:nvPicPr>
        <xdr:cNvPr id="23" name="Imagen 22">
          <a:extLst>
            <a:ext uri="{FF2B5EF4-FFF2-40B4-BE49-F238E27FC236}">
              <a16:creationId xmlns:a16="http://schemas.microsoft.com/office/drawing/2014/main" id="{3CA00749-E2E6-4720-BF7F-5F0A20C9AB05}"/>
            </a:ext>
          </a:extLst>
        </xdr:cNvPr>
        <xdr:cNvPicPr>
          <a:picLocks noChangeAspect="1"/>
        </xdr:cNvPicPr>
      </xdr:nvPicPr>
      <xdr:blipFill>
        <a:blip xmlns:r="http://schemas.openxmlformats.org/officeDocument/2006/relationships" r:embed="rId22"/>
        <a:stretch>
          <a:fillRect/>
        </a:stretch>
      </xdr:blipFill>
      <xdr:spPr>
        <a:xfrm>
          <a:off x="4930140" y="22052280"/>
          <a:ext cx="3492190" cy="2420940"/>
        </a:xfrm>
        <a:prstGeom prst="rect">
          <a:avLst/>
        </a:prstGeom>
      </xdr:spPr>
    </xdr:pic>
    <xdr:clientData/>
  </xdr:twoCellAnchor>
  <xdr:twoCellAnchor editAs="oneCell">
    <xdr:from>
      <xdr:col>0</xdr:col>
      <xdr:colOff>352425</xdr:colOff>
      <xdr:row>133</xdr:row>
      <xdr:rowOff>66675</xdr:rowOff>
    </xdr:from>
    <xdr:to>
      <xdr:col>4</xdr:col>
      <xdr:colOff>661840</xdr:colOff>
      <xdr:row>146</xdr:row>
      <xdr:rowOff>110175</xdr:rowOff>
    </xdr:to>
    <xdr:pic>
      <xdr:nvPicPr>
        <xdr:cNvPr id="24" name="Imagen 23">
          <a:extLst>
            <a:ext uri="{FF2B5EF4-FFF2-40B4-BE49-F238E27FC236}">
              <a16:creationId xmlns:a16="http://schemas.microsoft.com/office/drawing/2014/main" id="{1ADE98E0-061C-4C3F-9DD0-DDEBC27F0EAF}"/>
            </a:ext>
          </a:extLst>
        </xdr:cNvPr>
        <xdr:cNvPicPr>
          <a:picLocks noChangeAspect="1"/>
        </xdr:cNvPicPr>
      </xdr:nvPicPr>
      <xdr:blipFill>
        <a:blip xmlns:r="http://schemas.openxmlformats.org/officeDocument/2006/relationships" r:embed="rId23"/>
        <a:stretch>
          <a:fillRect/>
        </a:stretch>
      </xdr:blipFill>
      <xdr:spPr>
        <a:xfrm>
          <a:off x="352425" y="24945975"/>
          <a:ext cx="3479335" cy="2420940"/>
        </a:xfrm>
        <a:prstGeom prst="rect">
          <a:avLst/>
        </a:prstGeom>
      </xdr:spPr>
    </xdr:pic>
    <xdr:clientData/>
  </xdr:twoCellAnchor>
  <xdr:twoCellAnchor editAs="oneCell">
    <xdr:from>
      <xdr:col>6</xdr:col>
      <xdr:colOff>457200</xdr:colOff>
      <xdr:row>133</xdr:row>
      <xdr:rowOff>104775</xdr:rowOff>
    </xdr:from>
    <xdr:to>
      <xdr:col>10</xdr:col>
      <xdr:colOff>208102</xdr:colOff>
      <xdr:row>146</xdr:row>
      <xdr:rowOff>148275</xdr:rowOff>
    </xdr:to>
    <xdr:pic>
      <xdr:nvPicPr>
        <xdr:cNvPr id="25" name="Imagen 24">
          <a:extLst>
            <a:ext uri="{FF2B5EF4-FFF2-40B4-BE49-F238E27FC236}">
              <a16:creationId xmlns:a16="http://schemas.microsoft.com/office/drawing/2014/main" id="{4C1BF719-5574-4B04-866B-82A657B88949}"/>
            </a:ext>
          </a:extLst>
        </xdr:cNvPr>
        <xdr:cNvPicPr>
          <a:picLocks noChangeAspect="1"/>
        </xdr:cNvPicPr>
      </xdr:nvPicPr>
      <xdr:blipFill>
        <a:blip xmlns:r="http://schemas.openxmlformats.org/officeDocument/2006/relationships" r:embed="rId24"/>
        <a:stretch>
          <a:fillRect/>
        </a:stretch>
      </xdr:blipFill>
      <xdr:spPr>
        <a:xfrm>
          <a:off x="4930140" y="24984075"/>
          <a:ext cx="3499942" cy="2420940"/>
        </a:xfrm>
        <a:prstGeom prst="rect">
          <a:avLst/>
        </a:prstGeom>
      </xdr:spPr>
    </xdr:pic>
    <xdr:clientData/>
  </xdr:twoCellAnchor>
  <xdr:twoCellAnchor editAs="oneCell">
    <xdr:from>
      <xdr:col>0</xdr:col>
      <xdr:colOff>428625</xdr:colOff>
      <xdr:row>149</xdr:row>
      <xdr:rowOff>76200</xdr:rowOff>
    </xdr:from>
    <xdr:to>
      <xdr:col>4</xdr:col>
      <xdr:colOff>742944</xdr:colOff>
      <xdr:row>162</xdr:row>
      <xdr:rowOff>119700</xdr:rowOff>
    </xdr:to>
    <xdr:pic>
      <xdr:nvPicPr>
        <xdr:cNvPr id="26" name="Imagen 25">
          <a:extLst>
            <a:ext uri="{FF2B5EF4-FFF2-40B4-BE49-F238E27FC236}">
              <a16:creationId xmlns:a16="http://schemas.microsoft.com/office/drawing/2014/main" id="{7188D3F7-0437-4002-AC4B-425896A475ED}"/>
            </a:ext>
          </a:extLst>
        </xdr:cNvPr>
        <xdr:cNvPicPr>
          <a:picLocks noChangeAspect="1"/>
        </xdr:cNvPicPr>
      </xdr:nvPicPr>
      <xdr:blipFill>
        <a:blip xmlns:r="http://schemas.openxmlformats.org/officeDocument/2006/relationships" r:embed="rId25"/>
        <a:stretch>
          <a:fillRect/>
        </a:stretch>
      </xdr:blipFill>
      <xdr:spPr>
        <a:xfrm>
          <a:off x="428625" y="27896820"/>
          <a:ext cx="3484239" cy="2420940"/>
        </a:xfrm>
        <a:prstGeom prst="rect">
          <a:avLst/>
        </a:prstGeom>
      </xdr:spPr>
    </xdr:pic>
    <xdr:clientData/>
  </xdr:twoCellAnchor>
  <xdr:twoCellAnchor editAs="oneCell">
    <xdr:from>
      <xdr:col>6</xdr:col>
      <xdr:colOff>438150</xdr:colOff>
      <xdr:row>149</xdr:row>
      <xdr:rowOff>114300</xdr:rowOff>
    </xdr:from>
    <xdr:to>
      <xdr:col>10</xdr:col>
      <xdr:colOff>178650</xdr:colOff>
      <xdr:row>162</xdr:row>
      <xdr:rowOff>157800</xdr:rowOff>
    </xdr:to>
    <xdr:pic>
      <xdr:nvPicPr>
        <xdr:cNvPr id="27" name="Imagen 26">
          <a:extLst>
            <a:ext uri="{FF2B5EF4-FFF2-40B4-BE49-F238E27FC236}">
              <a16:creationId xmlns:a16="http://schemas.microsoft.com/office/drawing/2014/main" id="{7F95514C-AF76-4674-AFEB-5135AB067683}"/>
            </a:ext>
          </a:extLst>
        </xdr:cNvPr>
        <xdr:cNvPicPr>
          <a:picLocks noChangeAspect="1"/>
        </xdr:cNvPicPr>
      </xdr:nvPicPr>
      <xdr:blipFill>
        <a:blip xmlns:r="http://schemas.openxmlformats.org/officeDocument/2006/relationships" r:embed="rId26"/>
        <a:stretch>
          <a:fillRect/>
        </a:stretch>
      </xdr:blipFill>
      <xdr:spPr>
        <a:xfrm>
          <a:off x="4911090" y="27934920"/>
          <a:ext cx="3489540" cy="2420940"/>
        </a:xfrm>
        <a:prstGeom prst="rect">
          <a:avLst/>
        </a:prstGeom>
      </xdr:spPr>
    </xdr:pic>
    <xdr:clientData/>
  </xdr:twoCellAnchor>
  <xdr:twoCellAnchor editAs="oneCell">
    <xdr:from>
      <xdr:col>0</xdr:col>
      <xdr:colOff>371475</xdr:colOff>
      <xdr:row>165</xdr:row>
      <xdr:rowOff>76200</xdr:rowOff>
    </xdr:from>
    <xdr:to>
      <xdr:col>4</xdr:col>
      <xdr:colOff>686076</xdr:colOff>
      <xdr:row>178</xdr:row>
      <xdr:rowOff>119700</xdr:rowOff>
    </xdr:to>
    <xdr:pic>
      <xdr:nvPicPr>
        <xdr:cNvPr id="28" name="Imagen 27">
          <a:extLst>
            <a:ext uri="{FF2B5EF4-FFF2-40B4-BE49-F238E27FC236}">
              <a16:creationId xmlns:a16="http://schemas.microsoft.com/office/drawing/2014/main" id="{83EE8777-8150-48C4-B694-CA796665DC4E}"/>
            </a:ext>
          </a:extLst>
        </xdr:cNvPr>
        <xdr:cNvPicPr>
          <a:picLocks noChangeAspect="1"/>
        </xdr:cNvPicPr>
      </xdr:nvPicPr>
      <xdr:blipFill>
        <a:blip xmlns:r="http://schemas.openxmlformats.org/officeDocument/2006/relationships" r:embed="rId27"/>
        <a:stretch>
          <a:fillRect/>
        </a:stretch>
      </xdr:blipFill>
      <xdr:spPr>
        <a:xfrm>
          <a:off x="371475" y="30838140"/>
          <a:ext cx="3484521" cy="2420940"/>
        </a:xfrm>
        <a:prstGeom prst="rect">
          <a:avLst/>
        </a:prstGeom>
      </xdr:spPr>
    </xdr:pic>
    <xdr:clientData/>
  </xdr:twoCellAnchor>
  <xdr:twoCellAnchor editAs="oneCell">
    <xdr:from>
      <xdr:col>6</xdr:col>
      <xdr:colOff>457200</xdr:colOff>
      <xdr:row>165</xdr:row>
      <xdr:rowOff>85725</xdr:rowOff>
    </xdr:from>
    <xdr:to>
      <xdr:col>10</xdr:col>
      <xdr:colOff>197700</xdr:colOff>
      <xdr:row>178</xdr:row>
      <xdr:rowOff>129225</xdr:rowOff>
    </xdr:to>
    <xdr:pic>
      <xdr:nvPicPr>
        <xdr:cNvPr id="29" name="Imagen 28">
          <a:extLst>
            <a:ext uri="{FF2B5EF4-FFF2-40B4-BE49-F238E27FC236}">
              <a16:creationId xmlns:a16="http://schemas.microsoft.com/office/drawing/2014/main" id="{7A8E91FB-F76D-4440-892A-938933E9DC89}"/>
            </a:ext>
          </a:extLst>
        </xdr:cNvPr>
        <xdr:cNvPicPr>
          <a:picLocks noChangeAspect="1"/>
        </xdr:cNvPicPr>
      </xdr:nvPicPr>
      <xdr:blipFill>
        <a:blip xmlns:r="http://schemas.openxmlformats.org/officeDocument/2006/relationships" r:embed="rId28"/>
        <a:stretch>
          <a:fillRect/>
        </a:stretch>
      </xdr:blipFill>
      <xdr:spPr>
        <a:xfrm>
          <a:off x="4930140" y="30847665"/>
          <a:ext cx="3489540" cy="2420940"/>
        </a:xfrm>
        <a:prstGeom prst="rect">
          <a:avLst/>
        </a:prstGeom>
      </xdr:spPr>
    </xdr:pic>
    <xdr:clientData/>
  </xdr:twoCellAnchor>
  <xdr:twoCellAnchor editAs="oneCell">
    <xdr:from>
      <xdr:col>0</xdr:col>
      <xdr:colOff>419100</xdr:colOff>
      <xdr:row>181</xdr:row>
      <xdr:rowOff>47625</xdr:rowOff>
    </xdr:from>
    <xdr:to>
      <xdr:col>4</xdr:col>
      <xdr:colOff>734809</xdr:colOff>
      <xdr:row>194</xdr:row>
      <xdr:rowOff>91125</xdr:rowOff>
    </xdr:to>
    <xdr:pic>
      <xdr:nvPicPr>
        <xdr:cNvPr id="30" name="Imagen 29">
          <a:extLst>
            <a:ext uri="{FF2B5EF4-FFF2-40B4-BE49-F238E27FC236}">
              <a16:creationId xmlns:a16="http://schemas.microsoft.com/office/drawing/2014/main" id="{C1F3A681-72B8-4976-B6DD-09A07F13D117}"/>
            </a:ext>
          </a:extLst>
        </xdr:cNvPr>
        <xdr:cNvPicPr>
          <a:picLocks noChangeAspect="1"/>
        </xdr:cNvPicPr>
      </xdr:nvPicPr>
      <xdr:blipFill>
        <a:blip xmlns:r="http://schemas.openxmlformats.org/officeDocument/2006/relationships" r:embed="rId29"/>
        <a:stretch>
          <a:fillRect/>
        </a:stretch>
      </xdr:blipFill>
      <xdr:spPr>
        <a:xfrm>
          <a:off x="419100" y="33750885"/>
          <a:ext cx="3485629" cy="2420940"/>
        </a:xfrm>
        <a:prstGeom prst="rect">
          <a:avLst/>
        </a:prstGeom>
      </xdr:spPr>
    </xdr:pic>
    <xdr:clientData/>
  </xdr:twoCellAnchor>
  <xdr:twoCellAnchor editAs="oneCell">
    <xdr:from>
      <xdr:col>6</xdr:col>
      <xdr:colOff>457200</xdr:colOff>
      <xdr:row>181</xdr:row>
      <xdr:rowOff>57150</xdr:rowOff>
    </xdr:from>
    <xdr:to>
      <xdr:col>10</xdr:col>
      <xdr:colOff>129540</xdr:colOff>
      <xdr:row>194</xdr:row>
      <xdr:rowOff>41910</xdr:rowOff>
    </xdr:to>
    <xdr:pic>
      <xdr:nvPicPr>
        <xdr:cNvPr id="31" name="Imagen 30">
          <a:extLst>
            <a:ext uri="{FF2B5EF4-FFF2-40B4-BE49-F238E27FC236}">
              <a16:creationId xmlns:a16="http://schemas.microsoft.com/office/drawing/2014/main" id="{FF663324-1408-438B-988E-46AD144FEB4A}"/>
            </a:ext>
          </a:extLst>
        </xdr:cNvPr>
        <xdr:cNvPicPr>
          <a:picLocks noChangeAspect="1"/>
        </xdr:cNvPicPr>
      </xdr:nvPicPr>
      <xdr:blipFill>
        <a:blip xmlns:r="http://schemas.openxmlformats.org/officeDocument/2006/relationships" r:embed="rId30"/>
        <a:stretch>
          <a:fillRect/>
        </a:stretch>
      </xdr:blipFill>
      <xdr:spPr>
        <a:xfrm>
          <a:off x="4930140" y="33760410"/>
          <a:ext cx="3421380" cy="2362200"/>
        </a:xfrm>
        <a:prstGeom prst="rect">
          <a:avLst/>
        </a:prstGeom>
      </xdr:spPr>
    </xdr:pic>
    <xdr:clientData/>
  </xdr:twoCellAnchor>
  <xdr:twoCellAnchor editAs="oneCell">
    <xdr:from>
      <xdr:col>6</xdr:col>
      <xdr:colOff>561975</xdr:colOff>
      <xdr:row>197</xdr:row>
      <xdr:rowOff>114300</xdr:rowOff>
    </xdr:from>
    <xdr:to>
      <xdr:col>10</xdr:col>
      <xdr:colOff>302475</xdr:colOff>
      <xdr:row>210</xdr:row>
      <xdr:rowOff>157800</xdr:rowOff>
    </xdr:to>
    <xdr:pic>
      <xdr:nvPicPr>
        <xdr:cNvPr id="32" name="Imagen 31">
          <a:extLst>
            <a:ext uri="{FF2B5EF4-FFF2-40B4-BE49-F238E27FC236}">
              <a16:creationId xmlns:a16="http://schemas.microsoft.com/office/drawing/2014/main" id="{C926CC0B-247B-4988-9ED0-AA92BCB6F790}"/>
            </a:ext>
          </a:extLst>
        </xdr:cNvPr>
        <xdr:cNvPicPr>
          <a:picLocks noChangeAspect="1"/>
        </xdr:cNvPicPr>
      </xdr:nvPicPr>
      <xdr:blipFill>
        <a:blip xmlns:r="http://schemas.openxmlformats.org/officeDocument/2006/relationships" r:embed="rId31"/>
        <a:stretch>
          <a:fillRect/>
        </a:stretch>
      </xdr:blipFill>
      <xdr:spPr>
        <a:xfrm>
          <a:off x="5034915" y="36758880"/>
          <a:ext cx="3489540" cy="2420940"/>
        </a:xfrm>
        <a:prstGeom prst="rect">
          <a:avLst/>
        </a:prstGeom>
      </xdr:spPr>
    </xdr:pic>
    <xdr:clientData/>
  </xdr:twoCellAnchor>
  <xdr:twoCellAnchor editAs="oneCell">
    <xdr:from>
      <xdr:col>0</xdr:col>
      <xdr:colOff>409575</xdr:colOff>
      <xdr:row>197</xdr:row>
      <xdr:rowOff>57149</xdr:rowOff>
    </xdr:from>
    <xdr:to>
      <xdr:col>4</xdr:col>
      <xdr:colOff>725282</xdr:colOff>
      <xdr:row>210</xdr:row>
      <xdr:rowOff>100649</xdr:rowOff>
    </xdr:to>
    <xdr:pic>
      <xdr:nvPicPr>
        <xdr:cNvPr id="33" name="Imagen 32">
          <a:extLst>
            <a:ext uri="{FF2B5EF4-FFF2-40B4-BE49-F238E27FC236}">
              <a16:creationId xmlns:a16="http://schemas.microsoft.com/office/drawing/2014/main" id="{602094A8-0F58-4340-8B50-B0B47461BA9F}"/>
            </a:ext>
          </a:extLst>
        </xdr:cNvPr>
        <xdr:cNvPicPr>
          <a:picLocks noChangeAspect="1"/>
        </xdr:cNvPicPr>
      </xdr:nvPicPr>
      <xdr:blipFill>
        <a:blip xmlns:r="http://schemas.openxmlformats.org/officeDocument/2006/relationships" r:embed="rId32"/>
        <a:stretch>
          <a:fillRect/>
        </a:stretch>
      </xdr:blipFill>
      <xdr:spPr>
        <a:xfrm>
          <a:off x="409575" y="36701729"/>
          <a:ext cx="3485627" cy="2420940"/>
        </a:xfrm>
        <a:prstGeom prst="rect">
          <a:avLst/>
        </a:prstGeom>
      </xdr:spPr>
    </xdr:pic>
    <xdr:clientData/>
  </xdr:twoCellAnchor>
  <xdr:twoCellAnchor editAs="oneCell">
    <xdr:from>
      <xdr:col>0</xdr:col>
      <xdr:colOff>390525</xdr:colOff>
      <xdr:row>213</xdr:row>
      <xdr:rowOff>38100</xdr:rowOff>
    </xdr:from>
    <xdr:to>
      <xdr:col>4</xdr:col>
      <xdr:colOff>697372</xdr:colOff>
      <xdr:row>226</xdr:row>
      <xdr:rowOff>81600</xdr:rowOff>
    </xdr:to>
    <xdr:pic>
      <xdr:nvPicPr>
        <xdr:cNvPr id="34" name="Imagen 33">
          <a:extLst>
            <a:ext uri="{FF2B5EF4-FFF2-40B4-BE49-F238E27FC236}">
              <a16:creationId xmlns:a16="http://schemas.microsoft.com/office/drawing/2014/main" id="{C8260A9F-E5E3-4C3F-87A4-6A22BD1F8B2B}"/>
            </a:ext>
          </a:extLst>
        </xdr:cNvPr>
        <xdr:cNvPicPr>
          <a:picLocks noChangeAspect="1"/>
        </xdr:cNvPicPr>
      </xdr:nvPicPr>
      <xdr:blipFill>
        <a:blip xmlns:r="http://schemas.openxmlformats.org/officeDocument/2006/relationships" r:embed="rId33"/>
        <a:stretch>
          <a:fillRect/>
        </a:stretch>
      </xdr:blipFill>
      <xdr:spPr>
        <a:xfrm>
          <a:off x="390525" y="39624000"/>
          <a:ext cx="3476767" cy="2420940"/>
        </a:xfrm>
        <a:prstGeom prst="rect">
          <a:avLst/>
        </a:prstGeom>
      </xdr:spPr>
    </xdr:pic>
    <xdr:clientData/>
  </xdr:twoCellAnchor>
  <xdr:twoCellAnchor editAs="oneCell">
    <xdr:from>
      <xdr:col>6</xdr:col>
      <xdr:colOff>533400</xdr:colOff>
      <xdr:row>213</xdr:row>
      <xdr:rowOff>85725</xdr:rowOff>
    </xdr:from>
    <xdr:to>
      <xdr:col>10</xdr:col>
      <xdr:colOff>279069</xdr:colOff>
      <xdr:row>226</xdr:row>
      <xdr:rowOff>129225</xdr:rowOff>
    </xdr:to>
    <xdr:pic>
      <xdr:nvPicPr>
        <xdr:cNvPr id="35" name="Imagen 34">
          <a:extLst>
            <a:ext uri="{FF2B5EF4-FFF2-40B4-BE49-F238E27FC236}">
              <a16:creationId xmlns:a16="http://schemas.microsoft.com/office/drawing/2014/main" id="{F3D4882B-062F-4711-9C36-0619F6A39C33}"/>
            </a:ext>
          </a:extLst>
        </xdr:cNvPr>
        <xdr:cNvPicPr>
          <a:picLocks noChangeAspect="1"/>
        </xdr:cNvPicPr>
      </xdr:nvPicPr>
      <xdr:blipFill>
        <a:blip xmlns:r="http://schemas.openxmlformats.org/officeDocument/2006/relationships" r:embed="rId34"/>
        <a:stretch>
          <a:fillRect/>
        </a:stretch>
      </xdr:blipFill>
      <xdr:spPr>
        <a:xfrm>
          <a:off x="5006340" y="39671625"/>
          <a:ext cx="3494709" cy="2420940"/>
        </a:xfrm>
        <a:prstGeom prst="rect">
          <a:avLst/>
        </a:prstGeom>
      </xdr:spPr>
    </xdr:pic>
    <xdr:clientData/>
  </xdr:twoCellAnchor>
  <xdr:twoCellAnchor editAs="oneCell">
    <xdr:from>
      <xdr:col>0</xdr:col>
      <xdr:colOff>428625</xdr:colOff>
      <xdr:row>229</xdr:row>
      <xdr:rowOff>38100</xdr:rowOff>
    </xdr:from>
    <xdr:to>
      <xdr:col>4</xdr:col>
      <xdr:colOff>741822</xdr:colOff>
      <xdr:row>242</xdr:row>
      <xdr:rowOff>81600</xdr:rowOff>
    </xdr:to>
    <xdr:pic>
      <xdr:nvPicPr>
        <xdr:cNvPr id="36" name="Imagen 35">
          <a:extLst>
            <a:ext uri="{FF2B5EF4-FFF2-40B4-BE49-F238E27FC236}">
              <a16:creationId xmlns:a16="http://schemas.microsoft.com/office/drawing/2014/main" id="{6C4AE01D-1255-4A49-9412-69553FA0FA50}"/>
            </a:ext>
          </a:extLst>
        </xdr:cNvPr>
        <xdr:cNvPicPr>
          <a:picLocks noChangeAspect="1"/>
        </xdr:cNvPicPr>
      </xdr:nvPicPr>
      <xdr:blipFill>
        <a:blip xmlns:r="http://schemas.openxmlformats.org/officeDocument/2006/relationships" r:embed="rId35"/>
        <a:stretch>
          <a:fillRect/>
        </a:stretch>
      </xdr:blipFill>
      <xdr:spPr>
        <a:xfrm>
          <a:off x="428625" y="42565320"/>
          <a:ext cx="3483117" cy="2420940"/>
        </a:xfrm>
        <a:prstGeom prst="rect">
          <a:avLst/>
        </a:prstGeom>
      </xdr:spPr>
    </xdr:pic>
    <xdr:clientData/>
  </xdr:twoCellAnchor>
  <xdr:twoCellAnchor editAs="oneCell">
    <xdr:from>
      <xdr:col>6</xdr:col>
      <xdr:colOff>485775</xdr:colOff>
      <xdr:row>229</xdr:row>
      <xdr:rowOff>95250</xdr:rowOff>
    </xdr:from>
    <xdr:to>
      <xdr:col>10</xdr:col>
      <xdr:colOff>228852</xdr:colOff>
      <xdr:row>242</xdr:row>
      <xdr:rowOff>138750</xdr:rowOff>
    </xdr:to>
    <xdr:pic>
      <xdr:nvPicPr>
        <xdr:cNvPr id="37" name="Imagen 36">
          <a:extLst>
            <a:ext uri="{FF2B5EF4-FFF2-40B4-BE49-F238E27FC236}">
              <a16:creationId xmlns:a16="http://schemas.microsoft.com/office/drawing/2014/main" id="{F9FE6545-78D4-4889-A5BE-4ACC2BB7CCF9}"/>
            </a:ext>
          </a:extLst>
        </xdr:cNvPr>
        <xdr:cNvPicPr>
          <a:picLocks noChangeAspect="1"/>
        </xdr:cNvPicPr>
      </xdr:nvPicPr>
      <xdr:blipFill>
        <a:blip xmlns:r="http://schemas.openxmlformats.org/officeDocument/2006/relationships" r:embed="rId36"/>
        <a:stretch>
          <a:fillRect/>
        </a:stretch>
      </xdr:blipFill>
      <xdr:spPr>
        <a:xfrm>
          <a:off x="4958715" y="42622470"/>
          <a:ext cx="3492117" cy="2420940"/>
        </a:xfrm>
        <a:prstGeom prst="rect">
          <a:avLst/>
        </a:prstGeom>
      </xdr:spPr>
    </xdr:pic>
    <xdr:clientData/>
  </xdr:twoCellAnchor>
  <xdr:twoCellAnchor editAs="oneCell">
    <xdr:from>
      <xdr:col>0</xdr:col>
      <xdr:colOff>352425</xdr:colOff>
      <xdr:row>245</xdr:row>
      <xdr:rowOff>57150</xdr:rowOff>
    </xdr:from>
    <xdr:to>
      <xdr:col>4</xdr:col>
      <xdr:colOff>657225</xdr:colOff>
      <xdr:row>258</xdr:row>
      <xdr:rowOff>95250</xdr:rowOff>
    </xdr:to>
    <xdr:pic>
      <xdr:nvPicPr>
        <xdr:cNvPr id="38" name="Imagen 37">
          <a:extLst>
            <a:ext uri="{FF2B5EF4-FFF2-40B4-BE49-F238E27FC236}">
              <a16:creationId xmlns:a16="http://schemas.microsoft.com/office/drawing/2014/main" id="{3DF92379-0BF4-4758-A3A5-4364C849A97D}"/>
            </a:ext>
          </a:extLst>
        </xdr:cNvPr>
        <xdr:cNvPicPr>
          <a:picLocks noChangeAspect="1"/>
        </xdr:cNvPicPr>
      </xdr:nvPicPr>
      <xdr:blipFill>
        <a:blip xmlns:r="http://schemas.openxmlformats.org/officeDocument/2006/relationships" r:embed="rId37"/>
        <a:stretch>
          <a:fillRect/>
        </a:stretch>
      </xdr:blipFill>
      <xdr:spPr>
        <a:xfrm>
          <a:off x="352425" y="45525690"/>
          <a:ext cx="3474720" cy="2415540"/>
        </a:xfrm>
        <a:prstGeom prst="rect">
          <a:avLst/>
        </a:prstGeom>
      </xdr:spPr>
    </xdr:pic>
    <xdr:clientData/>
  </xdr:twoCellAnchor>
  <xdr:twoCellAnchor editAs="oneCell">
    <xdr:from>
      <xdr:col>6</xdr:col>
      <xdr:colOff>514350</xdr:colOff>
      <xdr:row>245</xdr:row>
      <xdr:rowOff>38100</xdr:rowOff>
    </xdr:from>
    <xdr:to>
      <xdr:col>10</xdr:col>
      <xdr:colOff>247650</xdr:colOff>
      <xdr:row>258</xdr:row>
      <xdr:rowOff>76200</xdr:rowOff>
    </xdr:to>
    <xdr:pic>
      <xdr:nvPicPr>
        <xdr:cNvPr id="39" name="Imagen 38">
          <a:extLst>
            <a:ext uri="{FF2B5EF4-FFF2-40B4-BE49-F238E27FC236}">
              <a16:creationId xmlns:a16="http://schemas.microsoft.com/office/drawing/2014/main" id="{891A9686-E3CA-46BA-B098-920E7E0EAC79}"/>
            </a:ext>
          </a:extLst>
        </xdr:cNvPr>
        <xdr:cNvPicPr>
          <a:picLocks noChangeAspect="1"/>
        </xdr:cNvPicPr>
      </xdr:nvPicPr>
      <xdr:blipFill>
        <a:blip xmlns:r="http://schemas.openxmlformats.org/officeDocument/2006/relationships" r:embed="rId38"/>
        <a:stretch>
          <a:fillRect/>
        </a:stretch>
      </xdr:blipFill>
      <xdr:spPr>
        <a:xfrm>
          <a:off x="4987290" y="45506640"/>
          <a:ext cx="3482340" cy="2415540"/>
        </a:xfrm>
        <a:prstGeom prst="rect">
          <a:avLst/>
        </a:prstGeom>
      </xdr:spPr>
    </xdr:pic>
    <xdr:clientData/>
  </xdr:twoCellAnchor>
  <xdr:twoCellAnchor editAs="oneCell">
    <xdr:from>
      <xdr:col>0</xdr:col>
      <xdr:colOff>428625</xdr:colOff>
      <xdr:row>261</xdr:row>
      <xdr:rowOff>57150</xdr:rowOff>
    </xdr:from>
    <xdr:to>
      <xdr:col>4</xdr:col>
      <xdr:colOff>733425</xdr:colOff>
      <xdr:row>274</xdr:row>
      <xdr:rowOff>95250</xdr:rowOff>
    </xdr:to>
    <xdr:pic>
      <xdr:nvPicPr>
        <xdr:cNvPr id="40" name="Imagen 39">
          <a:extLst>
            <a:ext uri="{FF2B5EF4-FFF2-40B4-BE49-F238E27FC236}">
              <a16:creationId xmlns:a16="http://schemas.microsoft.com/office/drawing/2014/main" id="{7F4A3409-2501-411C-8E7C-4439DD103F6B}"/>
            </a:ext>
          </a:extLst>
        </xdr:cNvPr>
        <xdr:cNvPicPr>
          <a:picLocks noChangeAspect="1"/>
        </xdr:cNvPicPr>
      </xdr:nvPicPr>
      <xdr:blipFill>
        <a:blip xmlns:r="http://schemas.openxmlformats.org/officeDocument/2006/relationships" r:embed="rId39"/>
        <a:stretch>
          <a:fillRect/>
        </a:stretch>
      </xdr:blipFill>
      <xdr:spPr>
        <a:xfrm>
          <a:off x="428625" y="48467010"/>
          <a:ext cx="3474720" cy="2415540"/>
        </a:xfrm>
        <a:prstGeom prst="rect">
          <a:avLst/>
        </a:prstGeom>
      </xdr:spPr>
    </xdr:pic>
    <xdr:clientData/>
  </xdr:twoCellAnchor>
  <xdr:twoCellAnchor editAs="oneCell">
    <xdr:from>
      <xdr:col>6</xdr:col>
      <xdr:colOff>514350</xdr:colOff>
      <xdr:row>261</xdr:row>
      <xdr:rowOff>47625</xdr:rowOff>
    </xdr:from>
    <xdr:to>
      <xdr:col>10</xdr:col>
      <xdr:colOff>247650</xdr:colOff>
      <xdr:row>274</xdr:row>
      <xdr:rowOff>85725</xdr:rowOff>
    </xdr:to>
    <xdr:pic>
      <xdr:nvPicPr>
        <xdr:cNvPr id="41" name="Imagen 40">
          <a:extLst>
            <a:ext uri="{FF2B5EF4-FFF2-40B4-BE49-F238E27FC236}">
              <a16:creationId xmlns:a16="http://schemas.microsoft.com/office/drawing/2014/main" id="{5F2338BF-5DC4-4D89-AF16-343D2A647FEC}"/>
            </a:ext>
          </a:extLst>
        </xdr:cNvPr>
        <xdr:cNvPicPr>
          <a:picLocks noChangeAspect="1"/>
        </xdr:cNvPicPr>
      </xdr:nvPicPr>
      <xdr:blipFill>
        <a:blip xmlns:r="http://schemas.openxmlformats.org/officeDocument/2006/relationships" r:embed="rId40"/>
        <a:stretch>
          <a:fillRect/>
        </a:stretch>
      </xdr:blipFill>
      <xdr:spPr>
        <a:xfrm>
          <a:off x="4987290" y="48457485"/>
          <a:ext cx="3482340" cy="2415540"/>
        </a:xfrm>
        <a:prstGeom prst="rect">
          <a:avLst/>
        </a:prstGeom>
      </xdr:spPr>
    </xdr:pic>
    <xdr:clientData/>
  </xdr:twoCellAnchor>
  <xdr:twoCellAnchor editAs="oneCell">
    <xdr:from>
      <xdr:col>0</xdr:col>
      <xdr:colOff>200025</xdr:colOff>
      <xdr:row>293</xdr:row>
      <xdr:rowOff>66675</xdr:rowOff>
    </xdr:from>
    <xdr:to>
      <xdr:col>4</xdr:col>
      <xdr:colOff>504825</xdr:colOff>
      <xdr:row>306</xdr:row>
      <xdr:rowOff>104775</xdr:rowOff>
    </xdr:to>
    <xdr:pic>
      <xdr:nvPicPr>
        <xdr:cNvPr id="42" name="Imagen 41">
          <a:extLst>
            <a:ext uri="{FF2B5EF4-FFF2-40B4-BE49-F238E27FC236}">
              <a16:creationId xmlns:a16="http://schemas.microsoft.com/office/drawing/2014/main" id="{55168B6C-C6E3-4677-BC90-8B17785771D3}"/>
            </a:ext>
          </a:extLst>
        </xdr:cNvPr>
        <xdr:cNvPicPr>
          <a:picLocks noChangeAspect="1"/>
        </xdr:cNvPicPr>
      </xdr:nvPicPr>
      <xdr:blipFill>
        <a:blip xmlns:r="http://schemas.openxmlformats.org/officeDocument/2006/relationships" r:embed="rId41"/>
        <a:stretch>
          <a:fillRect/>
        </a:stretch>
      </xdr:blipFill>
      <xdr:spPr>
        <a:xfrm>
          <a:off x="200025" y="54359175"/>
          <a:ext cx="3474720" cy="2415540"/>
        </a:xfrm>
        <a:prstGeom prst="rect">
          <a:avLst/>
        </a:prstGeom>
      </xdr:spPr>
    </xdr:pic>
    <xdr:clientData/>
  </xdr:twoCellAnchor>
  <xdr:twoCellAnchor editAs="oneCell">
    <xdr:from>
      <xdr:col>6</xdr:col>
      <xdr:colOff>371475</xdr:colOff>
      <xdr:row>293</xdr:row>
      <xdr:rowOff>85725</xdr:rowOff>
    </xdr:from>
    <xdr:to>
      <xdr:col>10</xdr:col>
      <xdr:colOff>104775</xdr:colOff>
      <xdr:row>306</xdr:row>
      <xdr:rowOff>123825</xdr:rowOff>
    </xdr:to>
    <xdr:pic>
      <xdr:nvPicPr>
        <xdr:cNvPr id="43" name="Imagen 42">
          <a:extLst>
            <a:ext uri="{FF2B5EF4-FFF2-40B4-BE49-F238E27FC236}">
              <a16:creationId xmlns:a16="http://schemas.microsoft.com/office/drawing/2014/main" id="{301E9B79-E5DD-4BFB-A568-71E638AD45DA}"/>
            </a:ext>
          </a:extLst>
        </xdr:cNvPr>
        <xdr:cNvPicPr>
          <a:picLocks noChangeAspect="1"/>
        </xdr:cNvPicPr>
      </xdr:nvPicPr>
      <xdr:blipFill>
        <a:blip xmlns:r="http://schemas.openxmlformats.org/officeDocument/2006/relationships" r:embed="rId42"/>
        <a:stretch>
          <a:fillRect/>
        </a:stretch>
      </xdr:blipFill>
      <xdr:spPr>
        <a:xfrm>
          <a:off x="4844415" y="54378225"/>
          <a:ext cx="3482340" cy="2415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1B911D5B-1C50-4C9B-BA9F-5C7E78BD1C1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298391" y="138343"/>
          <a:ext cx="843803" cy="299808"/>
        </a:xfrm>
        <a:prstGeom prst="rect">
          <a:avLst/>
        </a:prstGeom>
      </xdr:spPr>
    </xdr:pic>
    <xdr:clientData/>
  </xdr:oneCellAnchor>
  <xdr:oneCellAnchor>
    <xdr:from>
      <xdr:col>2</xdr:col>
      <xdr:colOff>200024</xdr:colOff>
      <xdr:row>0</xdr:row>
      <xdr:rowOff>180976</xdr:rowOff>
    </xdr:from>
    <xdr:ext cx="714375" cy="247649"/>
    <xdr:pic>
      <xdr:nvPicPr>
        <xdr:cNvPr id="3" name="4 Imagen">
          <a:extLst>
            <a:ext uri="{FF2B5EF4-FFF2-40B4-BE49-F238E27FC236}">
              <a16:creationId xmlns:a16="http://schemas.microsoft.com/office/drawing/2014/main" id="{31BAE648-B629-4866-BCB4-02950EF1E7B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71524" y="180976"/>
          <a:ext cx="714375" cy="247649"/>
        </a:xfrm>
        <a:prstGeom prst="rect">
          <a:avLst/>
        </a:prstGeom>
      </xdr:spPr>
    </xdr:pic>
    <xdr:clientData/>
  </xdr:oneCellAnchor>
  <xdr:twoCellAnchor editAs="oneCell">
    <xdr:from>
      <xdr:col>7</xdr:col>
      <xdr:colOff>69850</xdr:colOff>
      <xdr:row>5</xdr:row>
      <xdr:rowOff>76199</xdr:rowOff>
    </xdr:from>
    <xdr:to>
      <xdr:col>10</xdr:col>
      <xdr:colOff>501650</xdr:colOff>
      <xdr:row>18</xdr:row>
      <xdr:rowOff>114299</xdr:rowOff>
    </xdr:to>
    <xdr:pic>
      <xdr:nvPicPr>
        <xdr:cNvPr id="4" name="Imagen 3">
          <a:extLst>
            <a:ext uri="{FF2B5EF4-FFF2-40B4-BE49-F238E27FC236}">
              <a16:creationId xmlns:a16="http://schemas.microsoft.com/office/drawing/2014/main" id="{D4F73D9C-C79F-410A-821E-6B13BF94BAE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024630" y="1501139"/>
          <a:ext cx="3449320" cy="2430780"/>
        </a:xfrm>
        <a:prstGeom prst="rect">
          <a:avLst/>
        </a:prstGeom>
      </xdr:spPr>
    </xdr:pic>
    <xdr:clientData/>
  </xdr:twoCellAnchor>
  <xdr:twoCellAnchor editAs="oneCell">
    <xdr:from>
      <xdr:col>7</xdr:col>
      <xdr:colOff>76199</xdr:colOff>
      <xdr:row>21</xdr:row>
      <xdr:rowOff>72628</xdr:rowOff>
    </xdr:from>
    <xdr:to>
      <xdr:col>10</xdr:col>
      <xdr:colOff>495297</xdr:colOff>
      <xdr:row>34</xdr:row>
      <xdr:rowOff>101201</xdr:rowOff>
    </xdr:to>
    <xdr:pic>
      <xdr:nvPicPr>
        <xdr:cNvPr id="5" name="Imagen 4">
          <a:extLst>
            <a:ext uri="{FF2B5EF4-FFF2-40B4-BE49-F238E27FC236}">
              <a16:creationId xmlns:a16="http://schemas.microsoft.com/office/drawing/2014/main" id="{0BA26918-1DC6-43C9-8828-BA943E07E6EA}"/>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4030979" y="4492228"/>
          <a:ext cx="3436618" cy="2421253"/>
        </a:xfrm>
        <a:prstGeom prst="rect">
          <a:avLst/>
        </a:prstGeom>
      </xdr:spPr>
    </xdr:pic>
    <xdr:clientData/>
  </xdr:twoCellAnchor>
  <xdr:twoCellAnchor editAs="oneCell">
    <xdr:from>
      <xdr:col>1</xdr:col>
      <xdr:colOff>85725</xdr:colOff>
      <xdr:row>21</xdr:row>
      <xdr:rowOff>85724</xdr:rowOff>
    </xdr:from>
    <xdr:to>
      <xdr:col>6</xdr:col>
      <xdr:colOff>488950</xdr:colOff>
      <xdr:row>34</xdr:row>
      <xdr:rowOff>123824</xdr:rowOff>
    </xdr:to>
    <xdr:pic>
      <xdr:nvPicPr>
        <xdr:cNvPr id="6" name="Imagen 5">
          <a:extLst>
            <a:ext uri="{FF2B5EF4-FFF2-40B4-BE49-F238E27FC236}">
              <a16:creationId xmlns:a16="http://schemas.microsoft.com/office/drawing/2014/main" id="{FDDA55E8-5617-491D-8FC0-DA0C59A87C0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37185" y="4505324"/>
          <a:ext cx="3451225" cy="2430780"/>
        </a:xfrm>
        <a:prstGeom prst="rect">
          <a:avLst/>
        </a:prstGeom>
      </xdr:spPr>
    </xdr:pic>
    <xdr:clientData/>
  </xdr:twoCellAnchor>
  <xdr:twoCellAnchor editAs="oneCell">
    <xdr:from>
      <xdr:col>1</xdr:col>
      <xdr:colOff>95250</xdr:colOff>
      <xdr:row>5</xdr:row>
      <xdr:rowOff>110727</xdr:rowOff>
    </xdr:from>
    <xdr:to>
      <xdr:col>6</xdr:col>
      <xdr:colOff>447673</xdr:colOff>
      <xdr:row>18</xdr:row>
      <xdr:rowOff>110725</xdr:rowOff>
    </xdr:to>
    <xdr:pic>
      <xdr:nvPicPr>
        <xdr:cNvPr id="7" name="Imagen 6">
          <a:extLst>
            <a:ext uri="{FF2B5EF4-FFF2-40B4-BE49-F238E27FC236}">
              <a16:creationId xmlns:a16="http://schemas.microsoft.com/office/drawing/2014/main" id="{D78CFD13-7C70-43BE-9069-8C0EFFEE9E3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346710" y="1535667"/>
          <a:ext cx="3400423" cy="2392678"/>
        </a:xfrm>
        <a:prstGeom prst="rect">
          <a:avLst/>
        </a:prstGeom>
      </xdr:spPr>
    </xdr:pic>
    <xdr:clientData/>
  </xdr:twoCellAnchor>
  <xdr:twoCellAnchor editAs="oneCell">
    <xdr:from>
      <xdr:col>7</xdr:col>
      <xdr:colOff>204470</xdr:colOff>
      <xdr:row>37</xdr:row>
      <xdr:rowOff>75962</xdr:rowOff>
    </xdr:from>
    <xdr:to>
      <xdr:col>10</xdr:col>
      <xdr:colOff>636270</xdr:colOff>
      <xdr:row>50</xdr:row>
      <xdr:rowOff>123587</xdr:rowOff>
    </xdr:to>
    <xdr:pic>
      <xdr:nvPicPr>
        <xdr:cNvPr id="8" name="Imagen 7">
          <a:extLst>
            <a:ext uri="{FF2B5EF4-FFF2-40B4-BE49-F238E27FC236}">
              <a16:creationId xmlns:a16="http://schemas.microsoft.com/office/drawing/2014/main" id="{3B21450A-AF34-4C36-8FC8-F7313DE869F9}"/>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4159250" y="7490222"/>
          <a:ext cx="3449320" cy="2425065"/>
        </a:xfrm>
        <a:prstGeom prst="rect">
          <a:avLst/>
        </a:prstGeom>
      </xdr:spPr>
    </xdr:pic>
    <xdr:clientData/>
  </xdr:twoCellAnchor>
  <xdr:twoCellAnchor editAs="oneCell">
    <xdr:from>
      <xdr:col>1</xdr:col>
      <xdr:colOff>198120</xdr:colOff>
      <xdr:row>37</xdr:row>
      <xdr:rowOff>53340</xdr:rowOff>
    </xdr:from>
    <xdr:to>
      <xdr:col>6</xdr:col>
      <xdr:colOff>598169</xdr:colOff>
      <xdr:row>50</xdr:row>
      <xdr:rowOff>98583</xdr:rowOff>
    </xdr:to>
    <xdr:pic>
      <xdr:nvPicPr>
        <xdr:cNvPr id="9" name="Imagen 8">
          <a:extLst>
            <a:ext uri="{FF2B5EF4-FFF2-40B4-BE49-F238E27FC236}">
              <a16:creationId xmlns:a16="http://schemas.microsoft.com/office/drawing/2014/main" id="{146F68DF-E293-480A-BDE0-4B493481FED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449580" y="7467600"/>
          <a:ext cx="3448049" cy="2422683"/>
        </a:xfrm>
        <a:prstGeom prst="rect">
          <a:avLst/>
        </a:prstGeom>
      </xdr:spPr>
    </xdr:pic>
    <xdr:clientData/>
  </xdr:twoCellAnchor>
  <xdr:twoCellAnchor editAs="oneCell">
    <xdr:from>
      <xdr:col>1</xdr:col>
      <xdr:colOff>104140</xdr:colOff>
      <xdr:row>53</xdr:row>
      <xdr:rowOff>109537</xdr:rowOff>
    </xdr:from>
    <xdr:to>
      <xdr:col>6</xdr:col>
      <xdr:colOff>507365</xdr:colOff>
      <xdr:row>66</xdr:row>
      <xdr:rowOff>157162</xdr:rowOff>
    </xdr:to>
    <xdr:pic>
      <xdr:nvPicPr>
        <xdr:cNvPr id="10" name="Imagen 9">
          <a:extLst>
            <a:ext uri="{FF2B5EF4-FFF2-40B4-BE49-F238E27FC236}">
              <a16:creationId xmlns:a16="http://schemas.microsoft.com/office/drawing/2014/main" id="{185536A2-5C05-493F-81FA-F87AD0611DF8}"/>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355600" y="10472737"/>
          <a:ext cx="3451225" cy="2425065"/>
        </a:xfrm>
        <a:prstGeom prst="rect">
          <a:avLst/>
        </a:prstGeom>
      </xdr:spPr>
    </xdr:pic>
    <xdr:clientData/>
  </xdr:twoCellAnchor>
  <xdr:twoCellAnchor editAs="oneCell">
    <xdr:from>
      <xdr:col>7</xdr:col>
      <xdr:colOff>387350</xdr:colOff>
      <xdr:row>85</xdr:row>
      <xdr:rowOff>64771</xdr:rowOff>
    </xdr:from>
    <xdr:to>
      <xdr:col>10</xdr:col>
      <xdr:colOff>819150</xdr:colOff>
      <xdr:row>98</xdr:row>
      <xdr:rowOff>112396</xdr:rowOff>
    </xdr:to>
    <xdr:pic>
      <xdr:nvPicPr>
        <xdr:cNvPr id="11" name="Imagen 10">
          <a:extLst>
            <a:ext uri="{FF2B5EF4-FFF2-40B4-BE49-F238E27FC236}">
              <a16:creationId xmlns:a16="http://schemas.microsoft.com/office/drawing/2014/main" id="{40102297-81F7-42A7-8340-A25BE9E8C832}"/>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4342130" y="16310611"/>
          <a:ext cx="3449320" cy="2425065"/>
        </a:xfrm>
        <a:prstGeom prst="rect">
          <a:avLst/>
        </a:prstGeom>
      </xdr:spPr>
    </xdr:pic>
    <xdr:clientData/>
  </xdr:twoCellAnchor>
  <xdr:twoCellAnchor editAs="oneCell">
    <xdr:from>
      <xdr:col>7</xdr:col>
      <xdr:colOff>504824</xdr:colOff>
      <xdr:row>69</xdr:row>
      <xdr:rowOff>64533</xdr:rowOff>
    </xdr:from>
    <xdr:to>
      <xdr:col>11</xdr:col>
      <xdr:colOff>1902</xdr:colOff>
      <xdr:row>82</xdr:row>
      <xdr:rowOff>82629</xdr:rowOff>
    </xdr:to>
    <xdr:pic>
      <xdr:nvPicPr>
        <xdr:cNvPr id="12" name="Imagen 11">
          <a:extLst>
            <a:ext uri="{FF2B5EF4-FFF2-40B4-BE49-F238E27FC236}">
              <a16:creationId xmlns:a16="http://schemas.microsoft.com/office/drawing/2014/main" id="{7E92386C-7C61-4293-AB1E-7B877EE9B887}"/>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4459604" y="13369053"/>
          <a:ext cx="3436618" cy="2395536"/>
        </a:xfrm>
        <a:prstGeom prst="rect">
          <a:avLst/>
        </a:prstGeom>
      </xdr:spPr>
    </xdr:pic>
    <xdr:clientData/>
  </xdr:twoCellAnchor>
  <xdr:twoCellAnchor editAs="oneCell">
    <xdr:from>
      <xdr:col>1</xdr:col>
      <xdr:colOff>154305</xdr:colOff>
      <xdr:row>69</xdr:row>
      <xdr:rowOff>79057</xdr:rowOff>
    </xdr:from>
    <xdr:to>
      <xdr:col>6</xdr:col>
      <xdr:colOff>557530</xdr:colOff>
      <xdr:row>82</xdr:row>
      <xdr:rowOff>126682</xdr:rowOff>
    </xdr:to>
    <xdr:pic>
      <xdr:nvPicPr>
        <xdr:cNvPr id="13" name="Imagen 12">
          <a:extLst>
            <a:ext uri="{FF2B5EF4-FFF2-40B4-BE49-F238E27FC236}">
              <a16:creationId xmlns:a16="http://schemas.microsoft.com/office/drawing/2014/main" id="{66FAD181-4878-4B92-AAE6-E9B89DFDEFB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405765" y="13383577"/>
          <a:ext cx="3451225" cy="2425065"/>
        </a:xfrm>
        <a:prstGeom prst="rect">
          <a:avLst/>
        </a:prstGeom>
      </xdr:spPr>
    </xdr:pic>
    <xdr:clientData/>
  </xdr:twoCellAnchor>
  <xdr:twoCellAnchor editAs="oneCell">
    <xdr:from>
      <xdr:col>7</xdr:col>
      <xdr:colOff>167640</xdr:colOff>
      <xdr:row>53</xdr:row>
      <xdr:rowOff>144066</xdr:rowOff>
    </xdr:from>
    <xdr:to>
      <xdr:col>10</xdr:col>
      <xdr:colOff>548637</xdr:colOff>
      <xdr:row>66</xdr:row>
      <xdr:rowOff>153589</xdr:rowOff>
    </xdr:to>
    <xdr:pic>
      <xdr:nvPicPr>
        <xdr:cNvPr id="14" name="Imagen 13">
          <a:extLst>
            <a:ext uri="{FF2B5EF4-FFF2-40B4-BE49-F238E27FC236}">
              <a16:creationId xmlns:a16="http://schemas.microsoft.com/office/drawing/2014/main" id="{DD634CCE-7B24-435B-BAB9-CB0FC895F2CB}"/>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4122420" y="10507266"/>
          <a:ext cx="3398517" cy="2386963"/>
        </a:xfrm>
        <a:prstGeom prst="rect">
          <a:avLst/>
        </a:prstGeom>
      </xdr:spPr>
    </xdr:pic>
    <xdr:clientData/>
  </xdr:twoCellAnchor>
  <xdr:twoCellAnchor editAs="oneCell">
    <xdr:from>
      <xdr:col>1</xdr:col>
      <xdr:colOff>144780</xdr:colOff>
      <xdr:row>85</xdr:row>
      <xdr:rowOff>80249</xdr:rowOff>
    </xdr:from>
    <xdr:to>
      <xdr:col>6</xdr:col>
      <xdr:colOff>544829</xdr:colOff>
      <xdr:row>98</xdr:row>
      <xdr:rowOff>125492</xdr:rowOff>
    </xdr:to>
    <xdr:pic>
      <xdr:nvPicPr>
        <xdr:cNvPr id="15" name="Imagen 14">
          <a:extLst>
            <a:ext uri="{FF2B5EF4-FFF2-40B4-BE49-F238E27FC236}">
              <a16:creationId xmlns:a16="http://schemas.microsoft.com/office/drawing/2014/main" id="{F0051D77-8041-438F-8FFD-379B106AFDD5}"/>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396240" y="16326089"/>
          <a:ext cx="3448049" cy="24226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10</xdr:col>
      <xdr:colOff>326091</xdr:colOff>
      <xdr:row>0</xdr:row>
      <xdr:rowOff>138343</xdr:rowOff>
    </xdr:from>
    <xdr:ext cx="843803" cy="299808"/>
    <xdr:pic>
      <xdr:nvPicPr>
        <xdr:cNvPr id="2" name="2 Imagen">
          <a:extLst>
            <a:ext uri="{FF2B5EF4-FFF2-40B4-BE49-F238E27FC236}">
              <a16:creationId xmlns:a16="http://schemas.microsoft.com/office/drawing/2014/main" id="{E726A276-EC9D-46CD-8959-07E9E58E8D5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656531" y="138343"/>
          <a:ext cx="843803" cy="299808"/>
        </a:xfrm>
        <a:prstGeom prst="rect">
          <a:avLst/>
        </a:prstGeom>
      </xdr:spPr>
    </xdr:pic>
    <xdr:clientData/>
  </xdr:oneCellAnchor>
  <xdr:oneCellAnchor>
    <xdr:from>
      <xdr:col>2</xdr:col>
      <xdr:colOff>200024</xdr:colOff>
      <xdr:row>0</xdr:row>
      <xdr:rowOff>106680</xdr:rowOff>
    </xdr:from>
    <xdr:ext cx="928691" cy="321945"/>
    <xdr:pic>
      <xdr:nvPicPr>
        <xdr:cNvPr id="3" name="4 Imagen">
          <a:extLst>
            <a:ext uri="{FF2B5EF4-FFF2-40B4-BE49-F238E27FC236}">
              <a16:creationId xmlns:a16="http://schemas.microsoft.com/office/drawing/2014/main" id="{651EEDF7-D101-4725-B03E-2FF5571A820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63904" y="106680"/>
          <a:ext cx="928691" cy="321945"/>
        </a:xfrm>
        <a:prstGeom prst="rect">
          <a:avLst/>
        </a:prstGeom>
      </xdr:spPr>
    </xdr:pic>
    <xdr:clientData/>
  </xdr:oneCellAnchor>
  <xdr:twoCellAnchor editAs="oneCell">
    <xdr:from>
      <xdr:col>2</xdr:col>
      <xdr:colOff>43755</xdr:colOff>
      <xdr:row>39</xdr:row>
      <xdr:rowOff>96266</xdr:rowOff>
    </xdr:from>
    <xdr:to>
      <xdr:col>6</xdr:col>
      <xdr:colOff>724764</xdr:colOff>
      <xdr:row>52</xdr:row>
      <xdr:rowOff>123196</xdr:rowOff>
    </xdr:to>
    <xdr:pic>
      <xdr:nvPicPr>
        <xdr:cNvPr id="4" name="Imagen 3">
          <a:extLst>
            <a:ext uri="{FF2B5EF4-FFF2-40B4-BE49-F238E27FC236}">
              <a16:creationId xmlns:a16="http://schemas.microsoft.com/office/drawing/2014/main" id="{34141FE2-735C-4197-8B53-273BDE655A8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7635" y="9004046"/>
          <a:ext cx="3401349" cy="2419610"/>
        </a:xfrm>
        <a:prstGeom prst="rect">
          <a:avLst/>
        </a:prstGeom>
      </xdr:spPr>
    </xdr:pic>
    <xdr:clientData/>
  </xdr:twoCellAnchor>
  <xdr:twoCellAnchor editAs="oneCell">
    <xdr:from>
      <xdr:col>7</xdr:col>
      <xdr:colOff>379459</xdr:colOff>
      <xdr:row>39</xdr:row>
      <xdr:rowOff>99511</xdr:rowOff>
    </xdr:from>
    <xdr:to>
      <xdr:col>10</xdr:col>
      <xdr:colOff>844223</xdr:colOff>
      <xdr:row>52</xdr:row>
      <xdr:rowOff>129477</xdr:rowOff>
    </xdr:to>
    <xdr:pic>
      <xdr:nvPicPr>
        <xdr:cNvPr id="5" name="Imagen 4">
          <a:extLst>
            <a:ext uri="{FF2B5EF4-FFF2-40B4-BE49-F238E27FC236}">
              <a16:creationId xmlns:a16="http://schemas.microsoft.com/office/drawing/2014/main" id="{307EEA76-620C-4BDA-8B60-4AF32E5BCFF1}"/>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783819" y="9007291"/>
          <a:ext cx="3390844" cy="2422646"/>
        </a:xfrm>
        <a:prstGeom prst="rect">
          <a:avLst/>
        </a:prstGeom>
      </xdr:spPr>
    </xdr:pic>
    <xdr:clientData/>
  </xdr:twoCellAnchor>
  <xdr:twoCellAnchor editAs="oneCell">
    <xdr:from>
      <xdr:col>2</xdr:col>
      <xdr:colOff>52642</xdr:colOff>
      <xdr:row>55</xdr:row>
      <xdr:rowOff>94251</xdr:rowOff>
    </xdr:from>
    <xdr:to>
      <xdr:col>6</xdr:col>
      <xdr:colOff>717631</xdr:colOff>
      <xdr:row>68</xdr:row>
      <xdr:rowOff>127251</xdr:rowOff>
    </xdr:to>
    <xdr:pic>
      <xdr:nvPicPr>
        <xdr:cNvPr id="6" name="Imagen 5">
          <a:extLst>
            <a:ext uri="{FF2B5EF4-FFF2-40B4-BE49-F238E27FC236}">
              <a16:creationId xmlns:a16="http://schemas.microsoft.com/office/drawing/2014/main" id="{1D4F5CD9-FD5E-4692-8BE7-077696A2276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616522" y="11989071"/>
          <a:ext cx="3385329" cy="2425680"/>
        </a:xfrm>
        <a:prstGeom prst="rect">
          <a:avLst/>
        </a:prstGeom>
      </xdr:spPr>
    </xdr:pic>
    <xdr:clientData/>
  </xdr:twoCellAnchor>
  <xdr:twoCellAnchor editAs="oneCell">
    <xdr:from>
      <xdr:col>2</xdr:col>
      <xdr:colOff>35633</xdr:colOff>
      <xdr:row>6</xdr:row>
      <xdr:rowOff>63478</xdr:rowOff>
    </xdr:from>
    <xdr:to>
      <xdr:col>6</xdr:col>
      <xdr:colOff>700622</xdr:colOff>
      <xdr:row>19</xdr:row>
      <xdr:rowOff>99513</xdr:rowOff>
    </xdr:to>
    <xdr:pic>
      <xdr:nvPicPr>
        <xdr:cNvPr id="7" name="Imagen 6">
          <a:extLst>
            <a:ext uri="{FF2B5EF4-FFF2-40B4-BE49-F238E27FC236}">
              <a16:creationId xmlns:a16="http://schemas.microsoft.com/office/drawing/2014/main" id="{64AA3A73-AEC3-4D58-ACFA-BA7574017064}"/>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599513" y="1800838"/>
          <a:ext cx="3385329" cy="2428715"/>
        </a:xfrm>
        <a:prstGeom prst="rect">
          <a:avLst/>
        </a:prstGeom>
      </xdr:spPr>
    </xdr:pic>
    <xdr:clientData/>
  </xdr:twoCellAnchor>
  <xdr:twoCellAnchor editAs="oneCell">
    <xdr:from>
      <xdr:col>7</xdr:col>
      <xdr:colOff>414706</xdr:colOff>
      <xdr:row>6</xdr:row>
      <xdr:rowOff>71982</xdr:rowOff>
    </xdr:from>
    <xdr:to>
      <xdr:col>10</xdr:col>
      <xdr:colOff>888574</xdr:colOff>
      <xdr:row>19</xdr:row>
      <xdr:rowOff>108017</xdr:rowOff>
    </xdr:to>
    <xdr:pic>
      <xdr:nvPicPr>
        <xdr:cNvPr id="8" name="Imagen 7">
          <a:extLst>
            <a:ext uri="{FF2B5EF4-FFF2-40B4-BE49-F238E27FC236}">
              <a16:creationId xmlns:a16="http://schemas.microsoft.com/office/drawing/2014/main" id="{89E9CD7E-524A-4B85-8AE2-82D952C4CF2E}"/>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819066" y="1809342"/>
          <a:ext cx="3399948" cy="2428715"/>
        </a:xfrm>
        <a:prstGeom prst="rect">
          <a:avLst/>
        </a:prstGeom>
      </xdr:spPr>
    </xdr:pic>
    <xdr:clientData/>
  </xdr:twoCellAnchor>
  <xdr:twoCellAnchor editAs="oneCell">
    <xdr:from>
      <xdr:col>2</xdr:col>
      <xdr:colOff>8508</xdr:colOff>
      <xdr:row>22</xdr:row>
      <xdr:rowOff>85747</xdr:rowOff>
    </xdr:from>
    <xdr:to>
      <xdr:col>6</xdr:col>
      <xdr:colOff>680414</xdr:colOff>
      <xdr:row>35</xdr:row>
      <xdr:rowOff>118747</xdr:rowOff>
    </xdr:to>
    <xdr:pic>
      <xdr:nvPicPr>
        <xdr:cNvPr id="9" name="Imagen 8">
          <a:extLst>
            <a:ext uri="{FF2B5EF4-FFF2-40B4-BE49-F238E27FC236}">
              <a16:creationId xmlns:a16="http://schemas.microsoft.com/office/drawing/2014/main" id="{385703BE-9F2D-455A-B69D-10AE37634F0E}"/>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572388" y="4810147"/>
          <a:ext cx="3392246" cy="2425680"/>
        </a:xfrm>
        <a:prstGeom prst="rect">
          <a:avLst/>
        </a:prstGeom>
      </xdr:spPr>
    </xdr:pic>
    <xdr:clientData/>
  </xdr:twoCellAnchor>
  <xdr:twoCellAnchor editAs="oneCell">
    <xdr:from>
      <xdr:col>8</xdr:col>
      <xdr:colOff>645244</xdr:colOff>
      <xdr:row>22</xdr:row>
      <xdr:rowOff>36735</xdr:rowOff>
    </xdr:from>
    <xdr:to>
      <xdr:col>10</xdr:col>
      <xdr:colOff>226243</xdr:colOff>
      <xdr:row>35</xdr:row>
      <xdr:rowOff>63665</xdr:rowOff>
    </xdr:to>
    <xdr:pic>
      <xdr:nvPicPr>
        <xdr:cNvPr id="10" name="Imagen 9">
          <a:extLst>
            <a:ext uri="{FF2B5EF4-FFF2-40B4-BE49-F238E27FC236}">
              <a16:creationId xmlns:a16="http://schemas.microsoft.com/office/drawing/2014/main" id="{93DC96FA-3F0B-4125-ADFD-4911055539FC}"/>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5636344" y="4761135"/>
          <a:ext cx="1920339" cy="2419610"/>
        </a:xfrm>
        <a:prstGeom prst="rect">
          <a:avLst/>
        </a:prstGeom>
      </xdr:spPr>
    </xdr:pic>
    <xdr:clientData/>
  </xdr:twoCellAnchor>
  <xdr:twoCellAnchor editAs="oneCell">
    <xdr:from>
      <xdr:col>8</xdr:col>
      <xdr:colOff>622975</xdr:colOff>
      <xdr:row>55</xdr:row>
      <xdr:rowOff>65493</xdr:rowOff>
    </xdr:from>
    <xdr:to>
      <xdr:col>10</xdr:col>
      <xdr:colOff>207010</xdr:colOff>
      <xdr:row>68</xdr:row>
      <xdr:rowOff>95459</xdr:rowOff>
    </xdr:to>
    <xdr:pic>
      <xdr:nvPicPr>
        <xdr:cNvPr id="11" name="Imagen 10">
          <a:extLst>
            <a:ext uri="{FF2B5EF4-FFF2-40B4-BE49-F238E27FC236}">
              <a16:creationId xmlns:a16="http://schemas.microsoft.com/office/drawing/2014/main" id="{67D59639-6EA1-4562-9847-F0198F72CA19}"/>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5614075" y="11960313"/>
          <a:ext cx="1923375" cy="2422646"/>
        </a:xfrm>
        <a:prstGeom prst="rect">
          <a:avLst/>
        </a:prstGeom>
      </xdr:spPr>
    </xdr:pic>
    <xdr:clientData/>
  </xdr:twoCellAnchor>
  <xdr:twoCellAnchor editAs="oneCell">
    <xdr:from>
      <xdr:col>2</xdr:col>
      <xdr:colOff>30776</xdr:colOff>
      <xdr:row>72</xdr:row>
      <xdr:rowOff>65493</xdr:rowOff>
    </xdr:from>
    <xdr:to>
      <xdr:col>6</xdr:col>
      <xdr:colOff>699647</xdr:colOff>
      <xdr:row>85</xdr:row>
      <xdr:rowOff>95460</xdr:rowOff>
    </xdr:to>
    <xdr:pic>
      <xdr:nvPicPr>
        <xdr:cNvPr id="12" name="Imagen 11">
          <a:extLst>
            <a:ext uri="{FF2B5EF4-FFF2-40B4-BE49-F238E27FC236}">
              <a16:creationId xmlns:a16="http://schemas.microsoft.com/office/drawing/2014/main" id="{95951FC5-05C3-4F64-B76F-CF0B566E671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594656" y="16151313"/>
          <a:ext cx="3389211" cy="2422647"/>
        </a:xfrm>
        <a:prstGeom prst="rect">
          <a:avLst/>
        </a:prstGeom>
      </xdr:spPr>
    </xdr:pic>
    <xdr:clientData/>
  </xdr:twoCellAnchor>
  <xdr:twoCellAnchor editAs="oneCell">
    <xdr:from>
      <xdr:col>2</xdr:col>
      <xdr:colOff>13768</xdr:colOff>
      <xdr:row>89</xdr:row>
      <xdr:rowOff>66724</xdr:rowOff>
    </xdr:from>
    <xdr:to>
      <xdr:col>6</xdr:col>
      <xdr:colOff>682639</xdr:colOff>
      <xdr:row>102</xdr:row>
      <xdr:rowOff>105793</xdr:rowOff>
    </xdr:to>
    <xdr:pic>
      <xdr:nvPicPr>
        <xdr:cNvPr id="13" name="Imagen 12">
          <a:extLst>
            <a:ext uri="{FF2B5EF4-FFF2-40B4-BE49-F238E27FC236}">
              <a16:creationId xmlns:a16="http://schemas.microsoft.com/office/drawing/2014/main" id="{767C3251-EA40-4E3B-AAF9-3DB684E05888}"/>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577648" y="19840624"/>
          <a:ext cx="3389211" cy="2431749"/>
        </a:xfrm>
        <a:prstGeom prst="rect">
          <a:avLst/>
        </a:prstGeom>
      </xdr:spPr>
    </xdr:pic>
    <xdr:clientData/>
  </xdr:twoCellAnchor>
  <xdr:twoCellAnchor editAs="oneCell">
    <xdr:from>
      <xdr:col>7</xdr:col>
      <xdr:colOff>510271</xdr:colOff>
      <xdr:row>72</xdr:row>
      <xdr:rowOff>63478</xdr:rowOff>
    </xdr:from>
    <xdr:to>
      <xdr:col>11</xdr:col>
      <xdr:colOff>85102</xdr:colOff>
      <xdr:row>85</xdr:row>
      <xdr:rowOff>99513</xdr:rowOff>
    </xdr:to>
    <xdr:pic>
      <xdr:nvPicPr>
        <xdr:cNvPr id="14" name="Imagen 13">
          <a:extLst>
            <a:ext uri="{FF2B5EF4-FFF2-40B4-BE49-F238E27FC236}">
              <a16:creationId xmlns:a16="http://schemas.microsoft.com/office/drawing/2014/main" id="{CB80E96B-43C8-483A-B43A-A3C634CBB7F2}"/>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4914631" y="16149298"/>
          <a:ext cx="3422931" cy="2428715"/>
        </a:xfrm>
        <a:prstGeom prst="rect">
          <a:avLst/>
        </a:prstGeom>
      </xdr:spPr>
    </xdr:pic>
    <xdr:clientData/>
  </xdr:twoCellAnchor>
  <xdr:twoCellAnchor editAs="oneCell">
    <xdr:from>
      <xdr:col>7</xdr:col>
      <xdr:colOff>537799</xdr:colOff>
      <xdr:row>89</xdr:row>
      <xdr:rowOff>85746</xdr:rowOff>
    </xdr:from>
    <xdr:to>
      <xdr:col>11</xdr:col>
      <xdr:colOff>106560</xdr:colOff>
      <xdr:row>102</xdr:row>
      <xdr:rowOff>118746</xdr:rowOff>
    </xdr:to>
    <xdr:pic>
      <xdr:nvPicPr>
        <xdr:cNvPr id="15" name="Imagen 14">
          <a:extLst>
            <a:ext uri="{FF2B5EF4-FFF2-40B4-BE49-F238E27FC236}">
              <a16:creationId xmlns:a16="http://schemas.microsoft.com/office/drawing/2014/main" id="{2B691FCA-76BA-43FC-A8B7-05F4895684CB}"/>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942159" y="19859646"/>
          <a:ext cx="3416861" cy="2425680"/>
        </a:xfrm>
        <a:prstGeom prst="rect">
          <a:avLst/>
        </a:prstGeom>
      </xdr:spPr>
    </xdr:pic>
    <xdr:clientData/>
  </xdr:twoCellAnchor>
  <xdr:twoCellAnchor editAs="oneCell">
    <xdr:from>
      <xdr:col>7</xdr:col>
      <xdr:colOff>347458</xdr:colOff>
      <xdr:row>106</xdr:row>
      <xdr:rowOff>80487</xdr:rowOff>
    </xdr:from>
    <xdr:to>
      <xdr:col>10</xdr:col>
      <xdr:colOff>806153</xdr:colOff>
      <xdr:row>119</xdr:row>
      <xdr:rowOff>116521</xdr:rowOff>
    </xdr:to>
    <xdr:pic>
      <xdr:nvPicPr>
        <xdr:cNvPr id="16" name="Imagen 15">
          <a:extLst>
            <a:ext uri="{FF2B5EF4-FFF2-40B4-BE49-F238E27FC236}">
              <a16:creationId xmlns:a16="http://schemas.microsoft.com/office/drawing/2014/main" id="{8CA75459-9220-456D-BB15-3D731E0AAD44}"/>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751818" y="23854887"/>
          <a:ext cx="3384775" cy="2428714"/>
        </a:xfrm>
        <a:prstGeom prst="rect">
          <a:avLst/>
        </a:prstGeom>
      </xdr:spPr>
    </xdr:pic>
    <xdr:clientData/>
  </xdr:twoCellAnchor>
  <xdr:twoCellAnchor editAs="oneCell">
    <xdr:from>
      <xdr:col>2</xdr:col>
      <xdr:colOff>265255</xdr:colOff>
      <xdr:row>106</xdr:row>
      <xdr:rowOff>97498</xdr:rowOff>
    </xdr:from>
    <xdr:to>
      <xdr:col>6</xdr:col>
      <xdr:colOff>930244</xdr:colOff>
      <xdr:row>119</xdr:row>
      <xdr:rowOff>133532</xdr:rowOff>
    </xdr:to>
    <xdr:pic>
      <xdr:nvPicPr>
        <xdr:cNvPr id="17" name="Imagen 16">
          <a:extLst>
            <a:ext uri="{FF2B5EF4-FFF2-40B4-BE49-F238E27FC236}">
              <a16:creationId xmlns:a16="http://schemas.microsoft.com/office/drawing/2014/main" id="{8B603662-B750-4B76-A2F6-B4A2D2301EE5}"/>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829135" y="23871898"/>
          <a:ext cx="3385329" cy="2428714"/>
        </a:xfrm>
        <a:prstGeom prst="rect">
          <a:avLst/>
        </a:prstGeom>
      </xdr:spPr>
    </xdr:pic>
    <xdr:clientData/>
  </xdr:twoCellAnchor>
  <xdr:twoCellAnchor editAs="oneCell">
    <xdr:from>
      <xdr:col>1</xdr:col>
      <xdr:colOff>285910</xdr:colOff>
      <xdr:row>123</xdr:row>
      <xdr:rowOff>68737</xdr:rowOff>
    </xdr:from>
    <xdr:to>
      <xdr:col>6</xdr:col>
      <xdr:colOff>640116</xdr:colOff>
      <xdr:row>136</xdr:row>
      <xdr:rowOff>101737</xdr:rowOff>
    </xdr:to>
    <xdr:pic>
      <xdr:nvPicPr>
        <xdr:cNvPr id="18" name="Imagen 17">
          <a:extLst>
            <a:ext uri="{FF2B5EF4-FFF2-40B4-BE49-F238E27FC236}">
              <a16:creationId xmlns:a16="http://schemas.microsoft.com/office/drawing/2014/main" id="{A8E63CB8-22CA-45EF-BD53-D511ADA268A6}"/>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529750" y="28110337"/>
          <a:ext cx="3394586" cy="2425680"/>
        </a:xfrm>
        <a:prstGeom prst="rect">
          <a:avLst/>
        </a:prstGeom>
      </xdr:spPr>
    </xdr:pic>
    <xdr:clientData/>
  </xdr:twoCellAnchor>
  <xdr:twoCellAnchor editAs="oneCell">
    <xdr:from>
      <xdr:col>8</xdr:col>
      <xdr:colOff>37266</xdr:colOff>
      <xdr:row>123</xdr:row>
      <xdr:rowOff>20956</xdr:rowOff>
    </xdr:from>
    <xdr:to>
      <xdr:col>11</xdr:col>
      <xdr:colOff>184932</xdr:colOff>
      <xdr:row>136</xdr:row>
      <xdr:rowOff>56990</xdr:rowOff>
    </xdr:to>
    <xdr:pic>
      <xdr:nvPicPr>
        <xdr:cNvPr id="19" name="Imagen 18">
          <a:extLst>
            <a:ext uri="{FF2B5EF4-FFF2-40B4-BE49-F238E27FC236}">
              <a16:creationId xmlns:a16="http://schemas.microsoft.com/office/drawing/2014/main" id="{3BFE3CA4-839D-431D-ACEB-9E9A7D9691FA}"/>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5028366" y="28062556"/>
          <a:ext cx="3409026" cy="2428714"/>
        </a:xfrm>
        <a:prstGeom prst="rect">
          <a:avLst/>
        </a:prstGeom>
      </xdr:spPr>
    </xdr:pic>
    <xdr:clientData/>
  </xdr:twoCellAnchor>
  <xdr:twoCellAnchor editAs="oneCell">
    <xdr:from>
      <xdr:col>1</xdr:col>
      <xdr:colOff>159932</xdr:colOff>
      <xdr:row>140</xdr:row>
      <xdr:rowOff>49770</xdr:rowOff>
    </xdr:from>
    <xdr:to>
      <xdr:col>6</xdr:col>
      <xdr:colOff>838838</xdr:colOff>
      <xdr:row>153</xdr:row>
      <xdr:rowOff>155742</xdr:rowOff>
    </xdr:to>
    <xdr:pic>
      <xdr:nvPicPr>
        <xdr:cNvPr id="20" name="Imagen 19">
          <a:extLst>
            <a:ext uri="{FF2B5EF4-FFF2-40B4-BE49-F238E27FC236}">
              <a16:creationId xmlns:a16="http://schemas.microsoft.com/office/drawing/2014/main" id="{EF6AE5C6-5488-458E-9D4B-94ECF687810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403772" y="31848030"/>
          <a:ext cx="3719286" cy="2681532"/>
        </a:xfrm>
        <a:prstGeom prst="rect">
          <a:avLst/>
        </a:prstGeom>
      </xdr:spPr>
    </xdr:pic>
    <xdr:clientData/>
  </xdr:twoCellAnchor>
  <xdr:twoCellAnchor editAs="oneCell">
    <xdr:from>
      <xdr:col>7</xdr:col>
      <xdr:colOff>397775</xdr:colOff>
      <xdr:row>140</xdr:row>
      <xdr:rowOff>44359</xdr:rowOff>
    </xdr:from>
    <xdr:to>
      <xdr:col>11</xdr:col>
      <xdr:colOff>297609</xdr:colOff>
      <xdr:row>153</xdr:row>
      <xdr:rowOff>153670</xdr:rowOff>
    </xdr:to>
    <xdr:pic>
      <xdr:nvPicPr>
        <xdr:cNvPr id="21" name="Imagen 20">
          <a:extLst>
            <a:ext uri="{FF2B5EF4-FFF2-40B4-BE49-F238E27FC236}">
              <a16:creationId xmlns:a16="http://schemas.microsoft.com/office/drawing/2014/main" id="{65A9B7E8-CB2A-40F1-B399-68E00B879E7D}"/>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4802135" y="31842619"/>
          <a:ext cx="3747934" cy="2684871"/>
        </a:xfrm>
        <a:prstGeom prst="rect">
          <a:avLst/>
        </a:prstGeom>
      </xdr:spPr>
    </xdr:pic>
    <xdr:clientData/>
  </xdr:twoCellAnchor>
  <xdr:twoCellAnchor editAs="oneCell">
    <xdr:from>
      <xdr:col>1</xdr:col>
      <xdr:colOff>142282</xdr:colOff>
      <xdr:row>156</xdr:row>
      <xdr:rowOff>32762</xdr:rowOff>
    </xdr:from>
    <xdr:to>
      <xdr:col>6</xdr:col>
      <xdr:colOff>823594</xdr:colOff>
      <xdr:row>169</xdr:row>
      <xdr:rowOff>138735</xdr:rowOff>
    </xdr:to>
    <xdr:pic>
      <xdr:nvPicPr>
        <xdr:cNvPr id="22" name="Imagen 21">
          <a:extLst>
            <a:ext uri="{FF2B5EF4-FFF2-40B4-BE49-F238E27FC236}">
              <a16:creationId xmlns:a16="http://schemas.microsoft.com/office/drawing/2014/main" id="{674BEB27-BFA1-45F7-BA6B-7C4A2B36BAA2}"/>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386122" y="35000942"/>
          <a:ext cx="3721692" cy="2681533"/>
        </a:xfrm>
        <a:prstGeom prst="rect">
          <a:avLst/>
        </a:prstGeom>
      </xdr:spPr>
    </xdr:pic>
    <xdr:clientData/>
  </xdr:twoCellAnchor>
  <xdr:twoCellAnchor editAs="oneCell">
    <xdr:from>
      <xdr:col>7</xdr:col>
      <xdr:colOff>403187</xdr:colOff>
      <xdr:row>156</xdr:row>
      <xdr:rowOff>38173</xdr:rowOff>
    </xdr:from>
    <xdr:to>
      <xdr:col>11</xdr:col>
      <xdr:colOff>299683</xdr:colOff>
      <xdr:row>169</xdr:row>
      <xdr:rowOff>140809</xdr:rowOff>
    </xdr:to>
    <xdr:pic>
      <xdr:nvPicPr>
        <xdr:cNvPr id="23" name="Imagen 22">
          <a:extLst>
            <a:ext uri="{FF2B5EF4-FFF2-40B4-BE49-F238E27FC236}">
              <a16:creationId xmlns:a16="http://schemas.microsoft.com/office/drawing/2014/main" id="{E1EB0B38-414E-498F-8F52-8558FB2900F1}"/>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807547" y="35006353"/>
          <a:ext cx="3744596" cy="2678196"/>
        </a:xfrm>
        <a:prstGeom prst="rect">
          <a:avLst/>
        </a:prstGeom>
      </xdr:spPr>
    </xdr:pic>
    <xdr:clientData/>
  </xdr:twoCellAnchor>
  <xdr:twoCellAnchor editAs="oneCell">
    <xdr:from>
      <xdr:col>1</xdr:col>
      <xdr:colOff>193309</xdr:colOff>
      <xdr:row>173</xdr:row>
      <xdr:rowOff>43584</xdr:rowOff>
    </xdr:from>
    <xdr:to>
      <xdr:col>6</xdr:col>
      <xdr:colOff>874621</xdr:colOff>
      <xdr:row>186</xdr:row>
      <xdr:rowOff>142882</xdr:rowOff>
    </xdr:to>
    <xdr:pic>
      <xdr:nvPicPr>
        <xdr:cNvPr id="24" name="Imagen 23">
          <a:extLst>
            <a:ext uri="{FF2B5EF4-FFF2-40B4-BE49-F238E27FC236}">
              <a16:creationId xmlns:a16="http://schemas.microsoft.com/office/drawing/2014/main" id="{5F45F1E5-3BFD-4CE2-8201-618358FF119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437149" y="38814144"/>
          <a:ext cx="3721692" cy="2674858"/>
        </a:xfrm>
        <a:prstGeom prst="rect">
          <a:avLst/>
        </a:prstGeom>
      </xdr:spPr>
    </xdr:pic>
    <xdr:clientData/>
  </xdr:twoCellAnchor>
  <xdr:twoCellAnchor editAs="oneCell">
    <xdr:from>
      <xdr:col>7</xdr:col>
      <xdr:colOff>400870</xdr:colOff>
      <xdr:row>173</xdr:row>
      <xdr:rowOff>32761</xdr:rowOff>
    </xdr:from>
    <xdr:to>
      <xdr:col>11</xdr:col>
      <xdr:colOff>304042</xdr:colOff>
      <xdr:row>186</xdr:row>
      <xdr:rowOff>138734</xdr:rowOff>
    </xdr:to>
    <xdr:pic>
      <xdr:nvPicPr>
        <xdr:cNvPr id="25" name="Imagen 24">
          <a:extLst>
            <a:ext uri="{FF2B5EF4-FFF2-40B4-BE49-F238E27FC236}">
              <a16:creationId xmlns:a16="http://schemas.microsoft.com/office/drawing/2014/main" id="{A0047F1B-92CE-46C8-B3D5-58E68C5BA87F}"/>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4805230" y="38803321"/>
          <a:ext cx="3751272" cy="26815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IAS4G/SEGUIMIENTOOBLIGACIONES/Seguimiento%20Obligaciones%20Financieras%20Mar%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aMirla/Downloads/PISVR01/datos/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ISVR01\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LICITA~1\AppData\Local\Temp\Rar$DI29.6936\JESSY\calidad\Cambio%20D\Contra%20%20Interventor&#237;a\IDU-184-98\Informe%20Mensual\FORMATOS%20INFORME%20%20MENSUAL%2018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efreshError="1">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Hoja1"/>
      <sheetName val="Guia_rec_"/>
      <sheetName val="183-LAB-01-0260"/>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s>
    <definedNames>
      <definedName name="Clasificacion"/>
    </defined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368"/>
  <sheetViews>
    <sheetView showGridLines="0" topLeftCell="A37" zoomScale="84" zoomScaleNormal="84" zoomScaleSheetLayoutView="70" zoomScalePageLayoutView="95" workbookViewId="0">
      <selection activeCell="B44" sqref="B44:T44"/>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419"/>
      <c r="C2" s="419"/>
      <c r="D2" s="419"/>
      <c r="E2" s="419"/>
      <c r="F2" s="327" t="s">
        <v>528</v>
      </c>
      <c r="G2" s="327"/>
      <c r="H2" s="327"/>
      <c r="I2" s="327"/>
      <c r="J2" s="327"/>
      <c r="K2" s="327"/>
      <c r="L2" s="327"/>
      <c r="M2" s="327"/>
      <c r="N2" s="327"/>
      <c r="O2" s="327"/>
      <c r="P2" s="327"/>
      <c r="Q2" s="327" t="s">
        <v>0</v>
      </c>
      <c r="R2" s="327"/>
      <c r="S2" s="419"/>
      <c r="T2" s="419"/>
    </row>
    <row r="3" spans="2:20" ht="30" customHeight="1" x14ac:dyDescent="0.2">
      <c r="B3" s="419"/>
      <c r="C3" s="419"/>
      <c r="D3" s="419"/>
      <c r="E3" s="419"/>
      <c r="F3" s="327" t="s">
        <v>529</v>
      </c>
      <c r="G3" s="327"/>
      <c r="H3" s="419" t="s">
        <v>1</v>
      </c>
      <c r="I3" s="419"/>
      <c r="J3" s="419"/>
      <c r="K3" s="419"/>
      <c r="L3" s="419"/>
      <c r="M3" s="419"/>
      <c r="N3" s="419"/>
      <c r="O3" s="419"/>
      <c r="P3" s="419"/>
      <c r="Q3" s="327" t="s">
        <v>2</v>
      </c>
      <c r="R3" s="327"/>
      <c r="S3" s="420"/>
      <c r="T3" s="420"/>
    </row>
    <row r="4" spans="2:20" ht="30" customHeight="1" x14ac:dyDescent="0.2">
      <c r="B4" s="419"/>
      <c r="C4" s="419"/>
      <c r="D4" s="419"/>
      <c r="E4" s="419"/>
      <c r="F4" s="327" t="s">
        <v>530</v>
      </c>
      <c r="G4" s="327"/>
      <c r="H4" s="419" t="s">
        <v>3</v>
      </c>
      <c r="I4" s="419"/>
      <c r="J4" s="419"/>
      <c r="K4" s="419"/>
      <c r="L4" s="419"/>
      <c r="M4" s="419"/>
      <c r="N4" s="419"/>
      <c r="O4" s="419"/>
      <c r="P4" s="419"/>
      <c r="Q4" s="327" t="s">
        <v>4</v>
      </c>
      <c r="R4" s="327"/>
      <c r="S4" s="416" t="s">
        <v>911</v>
      </c>
      <c r="T4" s="416"/>
    </row>
    <row r="5" spans="2:20" ht="14.25" x14ac:dyDescent="0.2">
      <c r="B5" s="417"/>
      <c r="C5" s="417"/>
      <c r="D5" s="417"/>
      <c r="E5" s="417"/>
      <c r="F5" s="417"/>
      <c r="G5" s="417"/>
      <c r="H5" s="417"/>
      <c r="I5" s="417"/>
      <c r="J5" s="417"/>
      <c r="K5" s="417"/>
      <c r="L5" s="417"/>
      <c r="M5" s="417"/>
      <c r="N5" s="417"/>
      <c r="O5" s="417"/>
      <c r="P5" s="417"/>
      <c r="Q5" s="417"/>
      <c r="R5" s="417"/>
      <c r="S5" s="417"/>
      <c r="T5" s="417"/>
    </row>
    <row r="6" spans="2:20" ht="22.5" customHeight="1" x14ac:dyDescent="0.2">
      <c r="B6" s="418" t="s">
        <v>5</v>
      </c>
      <c r="C6" s="418"/>
      <c r="D6" s="418"/>
      <c r="E6" s="418"/>
      <c r="F6" s="418"/>
      <c r="G6" s="418"/>
      <c r="H6" s="418"/>
      <c r="I6" s="418"/>
      <c r="J6" s="418"/>
      <c r="K6" s="418"/>
      <c r="L6" s="418"/>
      <c r="M6" s="418"/>
      <c r="N6" s="418"/>
      <c r="O6" s="418"/>
      <c r="P6" s="418"/>
      <c r="Q6" s="418"/>
      <c r="R6" s="418"/>
      <c r="S6" s="418"/>
      <c r="T6" s="418"/>
    </row>
    <row r="7" spans="2:20" ht="14.25" x14ac:dyDescent="0.2">
      <c r="B7" s="235"/>
      <c r="C7" s="235"/>
      <c r="D7" s="235"/>
      <c r="E7" s="235"/>
      <c r="F7" s="235"/>
      <c r="G7" s="235"/>
      <c r="H7" s="235"/>
      <c r="I7" s="235"/>
      <c r="J7" s="235"/>
      <c r="K7" s="235"/>
      <c r="L7" s="235"/>
      <c r="M7" s="235"/>
      <c r="N7" s="235"/>
      <c r="O7" s="235"/>
      <c r="P7" s="235"/>
      <c r="Q7" s="235"/>
      <c r="R7" s="235"/>
      <c r="S7" s="235"/>
      <c r="T7" s="235"/>
    </row>
    <row r="8" spans="2:20" ht="22.5" customHeight="1" x14ac:dyDescent="0.2">
      <c r="B8" s="375" t="s">
        <v>6</v>
      </c>
      <c r="C8" s="375"/>
      <c r="D8" s="375"/>
      <c r="E8" s="375"/>
      <c r="F8" s="375"/>
      <c r="G8" s="375"/>
      <c r="H8" s="375"/>
      <c r="I8" s="375"/>
      <c r="J8" s="375"/>
      <c r="K8" s="375"/>
      <c r="L8" s="375"/>
      <c r="M8" s="375"/>
      <c r="N8" s="375"/>
      <c r="O8" s="375"/>
      <c r="P8" s="375"/>
      <c r="Q8" s="375"/>
      <c r="R8" s="375"/>
      <c r="S8" s="375"/>
      <c r="T8" s="375"/>
    </row>
    <row r="9" spans="2:20" ht="22.5" customHeight="1" x14ac:dyDescent="0.2">
      <c r="B9" s="360" t="s">
        <v>7</v>
      </c>
      <c r="C9" s="376"/>
      <c r="D9" s="376"/>
      <c r="E9" s="376"/>
      <c r="F9" s="376"/>
      <c r="G9" s="376"/>
      <c r="H9" s="376"/>
      <c r="I9" s="376"/>
      <c r="J9" s="376"/>
      <c r="K9" s="376"/>
      <c r="L9" s="376"/>
      <c r="M9" s="376"/>
      <c r="N9" s="376"/>
      <c r="O9" s="376"/>
      <c r="P9" s="376"/>
      <c r="Q9" s="376"/>
      <c r="R9" s="376"/>
      <c r="S9" s="376"/>
      <c r="T9" s="361"/>
    </row>
    <row r="10" spans="2:20" ht="22.5" customHeight="1" x14ac:dyDescent="0.2">
      <c r="B10" s="352" t="s">
        <v>8</v>
      </c>
      <c r="C10" s="352"/>
      <c r="D10" s="352"/>
      <c r="E10" s="352"/>
      <c r="F10" s="354" t="s">
        <v>9</v>
      </c>
      <c r="G10" s="355"/>
      <c r="H10" s="355"/>
      <c r="I10" s="356"/>
      <c r="J10" s="380" t="s">
        <v>10</v>
      </c>
      <c r="K10" s="381"/>
      <c r="L10" s="381"/>
      <c r="M10" s="381"/>
      <c r="N10" s="382"/>
      <c r="O10" s="354" t="s">
        <v>11</v>
      </c>
      <c r="P10" s="355"/>
      <c r="Q10" s="356"/>
      <c r="R10" s="386" t="s">
        <v>12</v>
      </c>
      <c r="S10" s="386"/>
      <c r="T10" s="386"/>
    </row>
    <row r="11" spans="2:20" ht="22.5" customHeight="1" x14ac:dyDescent="0.2">
      <c r="B11" s="352"/>
      <c r="C11" s="352"/>
      <c r="D11" s="352"/>
      <c r="E11" s="352"/>
      <c r="F11" s="377"/>
      <c r="G11" s="378"/>
      <c r="H11" s="378"/>
      <c r="I11" s="379"/>
      <c r="J11" s="383"/>
      <c r="K11" s="384"/>
      <c r="L11" s="384"/>
      <c r="M11" s="384"/>
      <c r="N11" s="385"/>
      <c r="O11" s="377"/>
      <c r="P11" s="378"/>
      <c r="Q11" s="379"/>
      <c r="R11" s="386"/>
      <c r="S11" s="386"/>
      <c r="T11" s="386"/>
    </row>
    <row r="12" spans="2:20" ht="168" customHeight="1" x14ac:dyDescent="0.2">
      <c r="B12" s="387" t="s">
        <v>13</v>
      </c>
      <c r="C12" s="388"/>
      <c r="D12" s="388"/>
      <c r="E12" s="389"/>
      <c r="F12" s="393" t="s">
        <v>631</v>
      </c>
      <c r="G12" s="394"/>
      <c r="H12" s="394"/>
      <c r="I12" s="395"/>
      <c r="J12" s="399" t="s">
        <v>632</v>
      </c>
      <c r="K12" s="400"/>
      <c r="L12" s="400"/>
      <c r="M12" s="400"/>
      <c r="N12" s="401"/>
      <c r="O12" s="393" t="s">
        <v>634</v>
      </c>
      <c r="P12" s="394"/>
      <c r="Q12" s="395"/>
      <c r="R12" s="402" t="s">
        <v>741</v>
      </c>
      <c r="S12" s="403"/>
      <c r="T12" s="404"/>
    </row>
    <row r="13" spans="2:20" ht="168" customHeight="1" x14ac:dyDescent="0.2">
      <c r="B13" s="390"/>
      <c r="C13" s="391"/>
      <c r="D13" s="391"/>
      <c r="E13" s="392"/>
      <c r="F13" s="396"/>
      <c r="G13" s="397"/>
      <c r="H13" s="397"/>
      <c r="I13" s="398"/>
      <c r="J13" s="399" t="s">
        <v>633</v>
      </c>
      <c r="K13" s="400"/>
      <c r="L13" s="400"/>
      <c r="M13" s="400"/>
      <c r="N13" s="401"/>
      <c r="O13" s="396"/>
      <c r="P13" s="397"/>
      <c r="Q13" s="398"/>
      <c r="R13" s="405"/>
      <c r="S13" s="406"/>
      <c r="T13" s="407"/>
    </row>
    <row r="14" spans="2:20" ht="409.6" customHeight="1" x14ac:dyDescent="0.2">
      <c r="B14" s="387" t="s">
        <v>14</v>
      </c>
      <c r="C14" s="388"/>
      <c r="D14" s="388"/>
      <c r="E14" s="389"/>
      <c r="F14" s="393" t="s">
        <v>531</v>
      </c>
      <c r="G14" s="394"/>
      <c r="H14" s="394"/>
      <c r="I14" s="395"/>
      <c r="J14" s="393" t="s">
        <v>630</v>
      </c>
      <c r="K14" s="394"/>
      <c r="L14" s="394"/>
      <c r="M14" s="394"/>
      <c r="N14" s="395"/>
      <c r="O14" s="393" t="s">
        <v>635</v>
      </c>
      <c r="P14" s="394"/>
      <c r="Q14" s="395"/>
      <c r="R14" s="402" t="s">
        <v>742</v>
      </c>
      <c r="S14" s="403"/>
      <c r="T14" s="404"/>
    </row>
    <row r="15" spans="2:20" ht="351.6" customHeight="1" x14ac:dyDescent="0.2">
      <c r="B15" s="411"/>
      <c r="C15" s="412"/>
      <c r="D15" s="412"/>
      <c r="E15" s="413"/>
      <c r="F15" s="408"/>
      <c r="G15" s="409"/>
      <c r="H15" s="409"/>
      <c r="I15" s="410"/>
      <c r="J15" s="408"/>
      <c r="K15" s="409"/>
      <c r="L15" s="409"/>
      <c r="M15" s="409"/>
      <c r="N15" s="410"/>
      <c r="O15" s="408"/>
      <c r="P15" s="409"/>
      <c r="Q15" s="410"/>
      <c r="R15" s="443"/>
      <c r="S15" s="444"/>
      <c r="T15" s="445"/>
    </row>
    <row r="16" spans="2:20" ht="409.6" customHeight="1" x14ac:dyDescent="0.2">
      <c r="B16" s="387" t="s">
        <v>15</v>
      </c>
      <c r="C16" s="388"/>
      <c r="D16" s="388"/>
      <c r="E16" s="389"/>
      <c r="F16" s="393" t="s">
        <v>649</v>
      </c>
      <c r="G16" s="394"/>
      <c r="H16" s="394"/>
      <c r="I16" s="395"/>
      <c r="J16" s="393" t="s">
        <v>121</v>
      </c>
      <c r="K16" s="394"/>
      <c r="L16" s="394"/>
      <c r="M16" s="394"/>
      <c r="N16" s="395"/>
      <c r="O16" s="393" t="s">
        <v>629</v>
      </c>
      <c r="P16" s="394"/>
      <c r="Q16" s="395"/>
      <c r="R16" s="316" t="s">
        <v>743</v>
      </c>
      <c r="S16" s="414"/>
      <c r="T16" s="317"/>
    </row>
    <row r="17" spans="2:20" ht="409.6" customHeight="1" x14ac:dyDescent="0.2">
      <c r="B17" s="411"/>
      <c r="C17" s="412"/>
      <c r="D17" s="412"/>
      <c r="E17" s="413"/>
      <c r="F17" s="408"/>
      <c r="G17" s="409"/>
      <c r="H17" s="409"/>
      <c r="I17" s="410"/>
      <c r="J17" s="408"/>
      <c r="K17" s="409"/>
      <c r="L17" s="409"/>
      <c r="M17" s="409"/>
      <c r="N17" s="410"/>
      <c r="O17" s="408"/>
      <c r="P17" s="409"/>
      <c r="Q17" s="410"/>
      <c r="R17" s="318"/>
      <c r="S17" s="446"/>
      <c r="T17" s="319"/>
    </row>
    <row r="18" spans="2:20" ht="41.45" customHeight="1" x14ac:dyDescent="0.2">
      <c r="B18" s="390"/>
      <c r="C18" s="391"/>
      <c r="D18" s="391"/>
      <c r="E18" s="392"/>
      <c r="F18" s="396"/>
      <c r="G18" s="397"/>
      <c r="H18" s="397"/>
      <c r="I18" s="398"/>
      <c r="J18" s="396"/>
      <c r="K18" s="397"/>
      <c r="L18" s="397"/>
      <c r="M18" s="397"/>
      <c r="N18" s="398"/>
      <c r="O18" s="396"/>
      <c r="P18" s="397"/>
      <c r="Q18" s="398"/>
      <c r="R18" s="320"/>
      <c r="S18" s="415"/>
      <c r="T18" s="321"/>
    </row>
    <row r="19" spans="2:20" ht="409.6" customHeight="1" x14ac:dyDescent="0.2">
      <c r="B19" s="387" t="s">
        <v>16</v>
      </c>
      <c r="C19" s="388"/>
      <c r="D19" s="388"/>
      <c r="E19" s="389"/>
      <c r="F19" s="393" t="s">
        <v>628</v>
      </c>
      <c r="G19" s="394"/>
      <c r="H19" s="394"/>
      <c r="I19" s="395"/>
      <c r="J19" s="393" t="s">
        <v>626</v>
      </c>
      <c r="K19" s="394"/>
      <c r="L19" s="394"/>
      <c r="M19" s="394"/>
      <c r="N19" s="395"/>
      <c r="O19" s="316" t="s">
        <v>627</v>
      </c>
      <c r="P19" s="414"/>
      <c r="Q19" s="317"/>
      <c r="R19" s="447"/>
      <c r="S19" s="448"/>
      <c r="T19" s="449"/>
    </row>
    <row r="20" spans="2:20" ht="409.6" customHeight="1" x14ac:dyDescent="0.2">
      <c r="B20" s="411"/>
      <c r="C20" s="412"/>
      <c r="D20" s="412"/>
      <c r="E20" s="413"/>
      <c r="F20" s="408"/>
      <c r="G20" s="409"/>
      <c r="H20" s="409"/>
      <c r="I20" s="410"/>
      <c r="J20" s="408"/>
      <c r="K20" s="409"/>
      <c r="L20" s="409"/>
      <c r="M20" s="409"/>
      <c r="N20" s="410"/>
      <c r="O20" s="318"/>
      <c r="P20" s="446"/>
      <c r="Q20" s="319"/>
      <c r="R20" s="450"/>
      <c r="S20" s="451"/>
      <c r="T20" s="452"/>
    </row>
    <row r="21" spans="2:20" ht="409.6" customHeight="1" x14ac:dyDescent="0.2">
      <c r="B21" s="411"/>
      <c r="C21" s="412"/>
      <c r="D21" s="412"/>
      <c r="E21" s="413"/>
      <c r="F21" s="408"/>
      <c r="G21" s="409"/>
      <c r="H21" s="409"/>
      <c r="I21" s="410"/>
      <c r="J21" s="408"/>
      <c r="K21" s="409"/>
      <c r="L21" s="409"/>
      <c r="M21" s="409"/>
      <c r="N21" s="410"/>
      <c r="O21" s="318"/>
      <c r="P21" s="446"/>
      <c r="Q21" s="319"/>
      <c r="R21" s="450"/>
      <c r="S21" s="451"/>
      <c r="T21" s="452"/>
    </row>
    <row r="22" spans="2:20" ht="200.45" customHeight="1" x14ac:dyDescent="0.2">
      <c r="B22" s="390"/>
      <c r="C22" s="391"/>
      <c r="D22" s="391"/>
      <c r="E22" s="392"/>
      <c r="F22" s="396"/>
      <c r="G22" s="397"/>
      <c r="H22" s="397"/>
      <c r="I22" s="398"/>
      <c r="J22" s="396"/>
      <c r="K22" s="397"/>
      <c r="L22" s="397"/>
      <c r="M22" s="397"/>
      <c r="N22" s="398"/>
      <c r="O22" s="320"/>
      <c r="P22" s="415"/>
      <c r="Q22" s="321"/>
      <c r="R22" s="453"/>
      <c r="S22" s="454"/>
      <c r="T22" s="455"/>
    </row>
    <row r="23" spans="2:20" ht="107.45" customHeight="1" x14ac:dyDescent="0.2">
      <c r="B23" s="387" t="s">
        <v>17</v>
      </c>
      <c r="C23" s="388"/>
      <c r="D23" s="388"/>
      <c r="E23" s="389"/>
      <c r="F23" s="393" t="s">
        <v>636</v>
      </c>
      <c r="G23" s="394"/>
      <c r="H23" s="394"/>
      <c r="I23" s="395"/>
      <c r="J23" s="399" t="s">
        <v>18</v>
      </c>
      <c r="K23" s="400"/>
      <c r="L23" s="400"/>
      <c r="M23" s="400"/>
      <c r="N23" s="401"/>
      <c r="O23" s="393" t="s">
        <v>638</v>
      </c>
      <c r="P23" s="394"/>
      <c r="Q23" s="395"/>
      <c r="R23" s="393" t="s">
        <v>639</v>
      </c>
      <c r="S23" s="394"/>
      <c r="T23" s="395"/>
    </row>
    <row r="24" spans="2:20" ht="409.6" customHeight="1" x14ac:dyDescent="0.2">
      <c r="B24" s="411"/>
      <c r="C24" s="412"/>
      <c r="D24" s="412"/>
      <c r="E24" s="413"/>
      <c r="F24" s="408"/>
      <c r="G24" s="409"/>
      <c r="H24" s="409"/>
      <c r="I24" s="410"/>
      <c r="J24" s="393" t="s">
        <v>637</v>
      </c>
      <c r="K24" s="394"/>
      <c r="L24" s="394"/>
      <c r="M24" s="394"/>
      <c r="N24" s="395"/>
      <c r="O24" s="408"/>
      <c r="P24" s="409"/>
      <c r="Q24" s="410"/>
      <c r="R24" s="408"/>
      <c r="S24" s="409"/>
      <c r="T24" s="410"/>
    </row>
    <row r="25" spans="2:20" ht="409.6" customHeight="1" x14ac:dyDescent="0.2">
      <c r="B25" s="411"/>
      <c r="C25" s="412"/>
      <c r="D25" s="412"/>
      <c r="E25" s="413"/>
      <c r="F25" s="408"/>
      <c r="G25" s="409"/>
      <c r="H25" s="409"/>
      <c r="I25" s="410"/>
      <c r="J25" s="408"/>
      <c r="K25" s="409"/>
      <c r="L25" s="409"/>
      <c r="M25" s="409"/>
      <c r="N25" s="410"/>
      <c r="O25" s="408"/>
      <c r="P25" s="409"/>
      <c r="Q25" s="410"/>
      <c r="R25" s="408"/>
      <c r="S25" s="409"/>
      <c r="T25" s="410"/>
    </row>
    <row r="26" spans="2:20" ht="409.6" customHeight="1" x14ac:dyDescent="0.2">
      <c r="B26" s="411"/>
      <c r="C26" s="412"/>
      <c r="D26" s="412"/>
      <c r="E26" s="413"/>
      <c r="F26" s="408"/>
      <c r="G26" s="409"/>
      <c r="H26" s="409"/>
      <c r="I26" s="410"/>
      <c r="J26" s="408"/>
      <c r="K26" s="409"/>
      <c r="L26" s="409"/>
      <c r="M26" s="409"/>
      <c r="N26" s="410"/>
      <c r="O26" s="408"/>
      <c r="P26" s="409"/>
      <c r="Q26" s="410"/>
      <c r="R26" s="408"/>
      <c r="S26" s="409"/>
      <c r="T26" s="410"/>
    </row>
    <row r="27" spans="2:20" ht="144" customHeight="1" x14ac:dyDescent="0.2">
      <c r="B27" s="390"/>
      <c r="C27" s="391"/>
      <c r="D27" s="391"/>
      <c r="E27" s="392"/>
      <c r="F27" s="396"/>
      <c r="G27" s="397"/>
      <c r="H27" s="397"/>
      <c r="I27" s="398"/>
      <c r="J27" s="396"/>
      <c r="K27" s="397"/>
      <c r="L27" s="397"/>
      <c r="M27" s="397"/>
      <c r="N27" s="398"/>
      <c r="O27" s="396"/>
      <c r="P27" s="397"/>
      <c r="Q27" s="398"/>
      <c r="R27" s="396"/>
      <c r="S27" s="397"/>
      <c r="T27" s="398"/>
    </row>
    <row r="28" spans="2:20" ht="82.5" customHeight="1" x14ac:dyDescent="0.2">
      <c r="B28" s="327" t="s">
        <v>19</v>
      </c>
      <c r="C28" s="327"/>
      <c r="D28" s="327"/>
      <c r="E28" s="327"/>
      <c r="F28" s="399" t="s">
        <v>640</v>
      </c>
      <c r="G28" s="400"/>
      <c r="H28" s="400"/>
      <c r="I28" s="401"/>
      <c r="J28" s="456" t="s">
        <v>122</v>
      </c>
      <c r="K28" s="456"/>
      <c r="L28" s="456"/>
      <c r="M28" s="456"/>
      <c r="N28" s="456"/>
      <c r="O28" s="399" t="s">
        <v>123</v>
      </c>
      <c r="P28" s="400"/>
      <c r="Q28" s="401"/>
      <c r="R28" s="421"/>
      <c r="S28" s="422"/>
      <c r="T28" s="423"/>
    </row>
    <row r="29" spans="2:20" ht="133.9" customHeight="1" x14ac:dyDescent="0.2">
      <c r="B29" s="327" t="s">
        <v>20</v>
      </c>
      <c r="C29" s="327"/>
      <c r="D29" s="327"/>
      <c r="E29" s="327"/>
      <c r="F29" s="393" t="s">
        <v>642</v>
      </c>
      <c r="G29" s="394"/>
      <c r="H29" s="394"/>
      <c r="I29" s="395"/>
      <c r="J29" s="399" t="s">
        <v>643</v>
      </c>
      <c r="K29" s="400"/>
      <c r="L29" s="400"/>
      <c r="M29" s="400"/>
      <c r="N29" s="401"/>
      <c r="O29" s="399" t="s">
        <v>641</v>
      </c>
      <c r="P29" s="400"/>
      <c r="Q29" s="400"/>
      <c r="R29" s="261" t="s">
        <v>744</v>
      </c>
      <c r="S29" s="422"/>
      <c r="T29" s="423"/>
    </row>
    <row r="30" spans="2:20" ht="237.6" customHeight="1" x14ac:dyDescent="0.2">
      <c r="B30" s="327" t="s">
        <v>21</v>
      </c>
      <c r="C30" s="327"/>
      <c r="D30" s="327"/>
      <c r="E30" s="327"/>
      <c r="F30" s="421"/>
      <c r="G30" s="422"/>
      <c r="H30" s="422"/>
      <c r="I30" s="423"/>
      <c r="J30" s="439"/>
      <c r="K30" s="439"/>
      <c r="L30" s="439"/>
      <c r="M30" s="439"/>
      <c r="N30" s="439"/>
      <c r="O30" s="399" t="s">
        <v>644</v>
      </c>
      <c r="P30" s="400"/>
      <c r="Q30" s="401"/>
      <c r="R30" s="421"/>
      <c r="S30" s="422"/>
      <c r="T30" s="423"/>
    </row>
    <row r="31" spans="2:20" ht="409.6" customHeight="1" x14ac:dyDescent="0.2">
      <c r="B31" s="387" t="s">
        <v>22</v>
      </c>
      <c r="C31" s="388"/>
      <c r="D31" s="388"/>
      <c r="E31" s="389"/>
      <c r="F31" s="393" t="s">
        <v>532</v>
      </c>
      <c r="G31" s="394"/>
      <c r="H31" s="394"/>
      <c r="I31" s="395"/>
      <c r="J31" s="393" t="s">
        <v>645</v>
      </c>
      <c r="K31" s="394"/>
      <c r="L31" s="394"/>
      <c r="M31" s="394"/>
      <c r="N31" s="395"/>
      <c r="O31" s="393" t="s">
        <v>125</v>
      </c>
      <c r="P31" s="394"/>
      <c r="Q31" s="395"/>
      <c r="R31" s="393" t="s">
        <v>124</v>
      </c>
      <c r="S31" s="394"/>
      <c r="T31" s="395"/>
    </row>
    <row r="32" spans="2:20" ht="15" customHeight="1" x14ac:dyDescent="0.2">
      <c r="B32" s="390"/>
      <c r="C32" s="391"/>
      <c r="D32" s="391"/>
      <c r="E32" s="392"/>
      <c r="F32" s="396"/>
      <c r="G32" s="397"/>
      <c r="H32" s="397"/>
      <c r="I32" s="398"/>
      <c r="J32" s="396"/>
      <c r="K32" s="397"/>
      <c r="L32" s="397"/>
      <c r="M32" s="397"/>
      <c r="N32" s="398"/>
      <c r="O32" s="396"/>
      <c r="P32" s="397"/>
      <c r="Q32" s="398"/>
      <c r="R32" s="396"/>
      <c r="S32" s="397"/>
      <c r="T32" s="398"/>
    </row>
    <row r="33" spans="2:20" ht="409.15" customHeight="1" x14ac:dyDescent="0.2">
      <c r="B33" s="387" t="s">
        <v>23</v>
      </c>
      <c r="C33" s="388"/>
      <c r="D33" s="388"/>
      <c r="E33" s="389"/>
      <c r="F33" s="393" t="s">
        <v>646</v>
      </c>
      <c r="G33" s="394"/>
      <c r="H33" s="394"/>
      <c r="I33" s="395"/>
      <c r="J33" s="316" t="s">
        <v>647</v>
      </c>
      <c r="K33" s="414"/>
      <c r="L33" s="414"/>
      <c r="M33" s="414"/>
      <c r="N33" s="317"/>
      <c r="O33" s="316" t="s">
        <v>648</v>
      </c>
      <c r="P33" s="414"/>
      <c r="Q33" s="317"/>
      <c r="R33" s="316"/>
      <c r="S33" s="414"/>
      <c r="T33" s="317"/>
    </row>
    <row r="34" spans="2:20" ht="79.900000000000006" customHeight="1" x14ac:dyDescent="0.2">
      <c r="B34" s="390"/>
      <c r="C34" s="391"/>
      <c r="D34" s="391"/>
      <c r="E34" s="392"/>
      <c r="F34" s="396"/>
      <c r="G34" s="397"/>
      <c r="H34" s="397"/>
      <c r="I34" s="398"/>
      <c r="J34" s="320"/>
      <c r="K34" s="415"/>
      <c r="L34" s="415"/>
      <c r="M34" s="415"/>
      <c r="N34" s="321"/>
      <c r="O34" s="320"/>
      <c r="P34" s="415"/>
      <c r="Q34" s="321"/>
      <c r="R34" s="320"/>
      <c r="S34" s="415"/>
      <c r="T34" s="321"/>
    </row>
    <row r="35" spans="2:20" ht="409.6" customHeight="1" x14ac:dyDescent="0.2">
      <c r="B35" s="327" t="s">
        <v>24</v>
      </c>
      <c r="C35" s="327"/>
      <c r="D35" s="327"/>
      <c r="E35" s="327"/>
      <c r="F35" s="235"/>
      <c r="G35" s="235"/>
      <c r="H35" s="235"/>
      <c r="I35" s="235"/>
      <c r="J35" s="235" t="s">
        <v>126</v>
      </c>
      <c r="K35" s="235"/>
      <c r="L35" s="235"/>
      <c r="M35" s="235"/>
      <c r="N35" s="235"/>
      <c r="O35" s="357" t="s">
        <v>745</v>
      </c>
      <c r="P35" s="357"/>
      <c r="Q35" s="357"/>
      <c r="R35" s="235"/>
      <c r="S35" s="235"/>
      <c r="T35" s="235"/>
    </row>
    <row r="36" spans="2:20" ht="206.45" customHeight="1" x14ac:dyDescent="0.2">
      <c r="B36" s="327"/>
      <c r="C36" s="327"/>
      <c r="D36" s="327"/>
      <c r="E36" s="327"/>
      <c r="F36" s="235"/>
      <c r="G36" s="235"/>
      <c r="H36" s="235"/>
      <c r="I36" s="235"/>
      <c r="J36" s="235"/>
      <c r="K36" s="235"/>
      <c r="L36" s="235"/>
      <c r="M36" s="235"/>
      <c r="N36" s="235"/>
      <c r="O36" s="357"/>
      <c r="P36" s="357"/>
      <c r="Q36" s="357"/>
      <c r="R36" s="235"/>
      <c r="S36" s="235"/>
      <c r="T36" s="235"/>
    </row>
    <row r="37" spans="2:20" ht="30" customHeight="1" x14ac:dyDescent="0.2">
      <c r="B37" s="440" t="s">
        <v>111</v>
      </c>
      <c r="C37" s="441"/>
      <c r="D37" s="441"/>
      <c r="E37" s="441"/>
      <c r="F37" s="441"/>
      <c r="G37" s="441"/>
      <c r="H37" s="441"/>
      <c r="I37" s="441"/>
      <c r="J37" s="441"/>
      <c r="K37" s="441"/>
      <c r="L37" s="441"/>
      <c r="M37" s="441"/>
      <c r="N37" s="441"/>
      <c r="O37" s="441"/>
      <c r="P37" s="441"/>
      <c r="Q37" s="441"/>
      <c r="R37" s="441"/>
      <c r="S37" s="441"/>
      <c r="T37" s="442"/>
    </row>
    <row r="38" spans="2:20" ht="22.5" customHeight="1" x14ac:dyDescent="0.2">
      <c r="B38" s="227" t="s">
        <v>25</v>
      </c>
      <c r="C38" s="322"/>
      <c r="D38" s="322"/>
      <c r="E38" s="322"/>
      <c r="F38" s="322"/>
      <c r="G38" s="322"/>
      <c r="H38" s="228"/>
      <c r="I38" s="227" t="s">
        <v>26</v>
      </c>
      <c r="J38" s="228"/>
      <c r="K38" s="227" t="s">
        <v>4</v>
      </c>
      <c r="L38" s="228"/>
      <c r="M38" s="227" t="s">
        <v>27</v>
      </c>
      <c r="N38" s="322"/>
      <c r="O38" s="322"/>
      <c r="P38" s="322"/>
      <c r="Q38" s="322"/>
      <c r="R38" s="228"/>
      <c r="S38" s="227" t="s">
        <v>4</v>
      </c>
      <c r="T38" s="228"/>
    </row>
    <row r="39" spans="2:20" ht="33" customHeight="1" x14ac:dyDescent="0.2">
      <c r="B39" s="234" t="s">
        <v>747</v>
      </c>
      <c r="C39" s="234"/>
      <c r="D39" s="234"/>
      <c r="E39" s="234"/>
      <c r="F39" s="234"/>
      <c r="G39" s="234"/>
      <c r="H39" s="234"/>
      <c r="I39" s="235" t="s">
        <v>748</v>
      </c>
      <c r="J39" s="235"/>
      <c r="K39" s="236">
        <v>43782</v>
      </c>
      <c r="L39" s="236"/>
      <c r="M39" s="235" t="s">
        <v>746</v>
      </c>
      <c r="N39" s="235"/>
      <c r="O39" s="235"/>
      <c r="P39" s="235"/>
      <c r="Q39" s="235"/>
      <c r="R39" s="235"/>
      <c r="S39" s="225"/>
      <c r="T39" s="226"/>
    </row>
    <row r="40" spans="2:20" ht="33.75" customHeight="1" x14ac:dyDescent="0.2">
      <c r="B40" s="234" t="s">
        <v>1136</v>
      </c>
      <c r="C40" s="234"/>
      <c r="D40" s="234"/>
      <c r="E40" s="234"/>
      <c r="F40" s="234"/>
      <c r="G40" s="234"/>
      <c r="H40" s="234"/>
      <c r="I40" s="235" t="s">
        <v>1137</v>
      </c>
      <c r="J40" s="235"/>
      <c r="K40" s="236">
        <v>43956</v>
      </c>
      <c r="L40" s="236"/>
      <c r="M40" s="235" t="s">
        <v>746</v>
      </c>
      <c r="N40" s="235"/>
      <c r="O40" s="235"/>
      <c r="P40" s="235"/>
      <c r="Q40" s="235"/>
      <c r="R40" s="235"/>
      <c r="S40" s="225"/>
      <c r="T40" s="226"/>
    </row>
    <row r="41" spans="2:20" ht="22.5" customHeight="1" x14ac:dyDescent="0.2">
      <c r="B41" s="234" t="s">
        <v>1138</v>
      </c>
      <c r="C41" s="234"/>
      <c r="D41" s="234"/>
      <c r="E41" s="234"/>
      <c r="F41" s="234"/>
      <c r="G41" s="234"/>
      <c r="H41" s="234"/>
      <c r="I41" s="235" t="s">
        <v>1139</v>
      </c>
      <c r="J41" s="235"/>
      <c r="K41" s="236">
        <v>43949</v>
      </c>
      <c r="L41" s="236"/>
      <c r="M41" s="235" t="s">
        <v>746</v>
      </c>
      <c r="N41" s="235"/>
      <c r="O41" s="235"/>
      <c r="P41" s="235"/>
      <c r="Q41" s="235"/>
      <c r="R41" s="235"/>
      <c r="S41" s="225"/>
      <c r="T41" s="226"/>
    </row>
    <row r="42" spans="2:20" ht="35.25" customHeight="1" x14ac:dyDescent="0.2">
      <c r="B42" s="234" t="s">
        <v>1140</v>
      </c>
      <c r="C42" s="234"/>
      <c r="D42" s="234"/>
      <c r="E42" s="234"/>
      <c r="F42" s="234"/>
      <c r="G42" s="234"/>
      <c r="H42" s="234"/>
      <c r="I42" s="235" t="s">
        <v>1141</v>
      </c>
      <c r="J42" s="235"/>
      <c r="K42" s="236">
        <v>43933</v>
      </c>
      <c r="L42" s="235"/>
      <c r="M42" s="235" t="s">
        <v>746</v>
      </c>
      <c r="N42" s="235"/>
      <c r="O42" s="235"/>
      <c r="P42" s="235"/>
      <c r="Q42" s="235"/>
      <c r="R42" s="235"/>
      <c r="S42" s="151"/>
      <c r="T42" s="152"/>
    </row>
    <row r="43" spans="2:20" ht="45" customHeight="1" x14ac:dyDescent="0.2">
      <c r="B43" s="424" t="s">
        <v>1142</v>
      </c>
      <c r="C43" s="425"/>
      <c r="D43" s="425"/>
      <c r="E43" s="425"/>
      <c r="F43" s="425"/>
      <c r="G43" s="425"/>
      <c r="H43" s="426"/>
      <c r="I43" s="362" t="s">
        <v>1143</v>
      </c>
      <c r="J43" s="363"/>
      <c r="K43" s="364">
        <v>43956</v>
      </c>
      <c r="L43" s="365"/>
      <c r="M43" s="366" t="s">
        <v>746</v>
      </c>
      <c r="N43" s="367"/>
      <c r="O43" s="367"/>
      <c r="P43" s="367"/>
      <c r="Q43" s="367"/>
      <c r="R43" s="368"/>
      <c r="S43" s="151"/>
      <c r="T43" s="152"/>
    </row>
    <row r="44" spans="2:20" ht="55.5" customHeight="1" x14ac:dyDescent="0.2">
      <c r="B44" s="372" t="s">
        <v>28</v>
      </c>
      <c r="C44" s="373"/>
      <c r="D44" s="373"/>
      <c r="E44" s="373"/>
      <c r="F44" s="373"/>
      <c r="G44" s="373"/>
      <c r="H44" s="373"/>
      <c r="I44" s="373"/>
      <c r="J44" s="373"/>
      <c r="K44" s="373"/>
      <c r="L44" s="373"/>
      <c r="M44" s="373"/>
      <c r="N44" s="373"/>
      <c r="O44" s="373"/>
      <c r="P44" s="373"/>
      <c r="Q44" s="373"/>
      <c r="R44" s="373"/>
      <c r="S44" s="373"/>
      <c r="T44" s="374"/>
    </row>
    <row r="45" spans="2:20" ht="14.25" customHeight="1" x14ac:dyDescent="0.2">
      <c r="B45" s="64"/>
      <c r="C45" s="65"/>
      <c r="D45" s="65"/>
      <c r="E45" s="65"/>
      <c r="F45" s="65"/>
      <c r="G45" s="65"/>
      <c r="H45" s="65"/>
      <c r="I45" s="65"/>
      <c r="J45" s="65"/>
      <c r="K45" s="65"/>
      <c r="L45" s="65"/>
      <c r="M45" s="65"/>
      <c r="N45" s="65"/>
      <c r="O45" s="65"/>
      <c r="P45" s="65"/>
      <c r="Q45" s="65"/>
      <c r="R45" s="65"/>
      <c r="S45" s="65"/>
      <c r="T45" s="66"/>
    </row>
    <row r="46" spans="2:20" ht="22.5" customHeight="1" x14ac:dyDescent="0.2">
      <c r="B46" s="375" t="s">
        <v>29</v>
      </c>
      <c r="C46" s="375"/>
      <c r="D46" s="375"/>
      <c r="E46" s="375"/>
      <c r="F46" s="375"/>
      <c r="G46" s="375"/>
      <c r="H46" s="375"/>
      <c r="I46" s="375"/>
      <c r="J46" s="375"/>
      <c r="K46" s="375"/>
      <c r="L46" s="375"/>
      <c r="M46" s="375"/>
      <c r="N46" s="375"/>
      <c r="O46" s="375"/>
      <c r="P46" s="375"/>
      <c r="Q46" s="375"/>
      <c r="R46" s="375"/>
      <c r="S46" s="375"/>
      <c r="T46" s="375"/>
    </row>
    <row r="47" spans="2:20" customFormat="1" ht="25.5" customHeight="1" x14ac:dyDescent="0.25">
      <c r="B47" s="360" t="s">
        <v>130</v>
      </c>
      <c r="C47" s="376"/>
      <c r="D47" s="376"/>
      <c r="E47" s="376"/>
      <c r="F47" s="376"/>
      <c r="G47" s="376"/>
      <c r="H47" s="376"/>
      <c r="I47" s="376"/>
      <c r="J47" s="376"/>
      <c r="K47" s="376"/>
      <c r="L47" s="376"/>
      <c r="M47" s="376"/>
      <c r="N47" s="376"/>
      <c r="O47" s="376"/>
      <c r="P47" s="376"/>
      <c r="Q47" s="376"/>
      <c r="R47" s="376"/>
      <c r="S47" s="376"/>
      <c r="T47" s="361"/>
    </row>
    <row r="48" spans="2:20" customFormat="1" ht="34.5" customHeight="1" x14ac:dyDescent="0.25">
      <c r="B48" s="74" t="s">
        <v>30</v>
      </c>
      <c r="C48" s="360" t="s">
        <v>131</v>
      </c>
      <c r="D48" s="361"/>
      <c r="E48" s="360" t="s">
        <v>533</v>
      </c>
      <c r="F48" s="376"/>
      <c r="G48" s="376"/>
      <c r="H48" s="361"/>
      <c r="I48" s="360" t="s">
        <v>31</v>
      </c>
      <c r="J48" s="376"/>
      <c r="K48" s="376"/>
      <c r="L48" s="376"/>
      <c r="M48" s="376"/>
      <c r="N48" s="376"/>
      <c r="O48" s="376"/>
      <c r="P48" s="376"/>
      <c r="Q48" s="376"/>
      <c r="R48" s="361"/>
      <c r="S48" s="360" t="s">
        <v>32</v>
      </c>
      <c r="T48" s="361"/>
    </row>
    <row r="49" spans="2:23" customFormat="1" ht="408.6" customHeight="1" x14ac:dyDescent="0.25">
      <c r="B49" s="323" t="s">
        <v>33</v>
      </c>
      <c r="C49" s="316" t="s">
        <v>127</v>
      </c>
      <c r="D49" s="317"/>
      <c r="E49" s="316" t="s">
        <v>534</v>
      </c>
      <c r="F49" s="414"/>
      <c r="G49" s="414"/>
      <c r="H49" s="317"/>
      <c r="I49" s="428" t="s">
        <v>665</v>
      </c>
      <c r="J49" s="429"/>
      <c r="K49" s="429"/>
      <c r="L49" s="429"/>
      <c r="M49" s="429"/>
      <c r="N49" s="429"/>
      <c r="O49" s="429"/>
      <c r="P49" s="429"/>
      <c r="Q49" s="429"/>
      <c r="R49" s="430"/>
      <c r="S49" s="331">
        <v>1</v>
      </c>
      <c r="T49" s="332"/>
    </row>
    <row r="50" spans="2:23" s="106" customFormat="1" ht="344.45" customHeight="1" x14ac:dyDescent="0.25">
      <c r="B50" s="324"/>
      <c r="C50" s="318"/>
      <c r="D50" s="319"/>
      <c r="E50" s="318"/>
      <c r="F50" s="427"/>
      <c r="G50" s="427"/>
      <c r="H50" s="319"/>
      <c r="I50" s="431"/>
      <c r="J50" s="432"/>
      <c r="K50" s="432"/>
      <c r="L50" s="432"/>
      <c r="M50" s="432"/>
      <c r="N50" s="432"/>
      <c r="O50" s="432"/>
      <c r="P50" s="432"/>
      <c r="Q50" s="432"/>
      <c r="R50" s="433"/>
      <c r="S50" s="437"/>
      <c r="T50" s="438"/>
    </row>
    <row r="51" spans="2:23" s="106" customFormat="1" ht="162" customHeight="1" x14ac:dyDescent="0.25">
      <c r="B51" s="324"/>
      <c r="C51" s="318"/>
      <c r="D51" s="319"/>
      <c r="E51" s="320"/>
      <c r="F51" s="415"/>
      <c r="G51" s="415"/>
      <c r="H51" s="321"/>
      <c r="I51" s="434"/>
      <c r="J51" s="435"/>
      <c r="K51" s="435"/>
      <c r="L51" s="435"/>
      <c r="M51" s="435"/>
      <c r="N51" s="435"/>
      <c r="O51" s="435"/>
      <c r="P51" s="435"/>
      <c r="Q51" s="435"/>
      <c r="R51" s="436"/>
      <c r="S51" s="333"/>
      <c r="T51" s="334"/>
    </row>
    <row r="52" spans="2:23" customFormat="1" ht="69.599999999999994" customHeight="1" x14ac:dyDescent="0.25">
      <c r="B52" s="324"/>
      <c r="C52" s="318"/>
      <c r="D52" s="319"/>
      <c r="E52" s="288" t="s">
        <v>535</v>
      </c>
      <c r="F52" s="289"/>
      <c r="G52" s="289"/>
      <c r="H52" s="290"/>
      <c r="I52" s="307" t="s">
        <v>500</v>
      </c>
      <c r="J52" s="308"/>
      <c r="K52" s="308"/>
      <c r="L52" s="308"/>
      <c r="M52" s="308"/>
      <c r="N52" s="308"/>
      <c r="O52" s="308"/>
      <c r="P52" s="308"/>
      <c r="Q52" s="308"/>
      <c r="R52" s="309"/>
      <c r="S52" s="305">
        <v>1</v>
      </c>
      <c r="T52" s="306"/>
    </row>
    <row r="53" spans="2:23" customFormat="1" ht="78" customHeight="1" x14ac:dyDescent="0.25">
      <c r="B53" s="324"/>
      <c r="C53" s="318"/>
      <c r="D53" s="427"/>
      <c r="E53" s="235" t="s">
        <v>536</v>
      </c>
      <c r="F53" s="235"/>
      <c r="G53" s="235"/>
      <c r="H53" s="235"/>
      <c r="I53" s="358" t="s">
        <v>597</v>
      </c>
      <c r="J53" s="358"/>
      <c r="K53" s="358"/>
      <c r="L53" s="358"/>
      <c r="M53" s="358"/>
      <c r="N53" s="358"/>
      <c r="O53" s="358"/>
      <c r="P53" s="358"/>
      <c r="Q53" s="358"/>
      <c r="R53" s="358"/>
      <c r="S53" s="359">
        <v>1</v>
      </c>
      <c r="T53" s="359"/>
    </row>
    <row r="54" spans="2:23" s="106" customFormat="1" ht="227.45" customHeight="1" x14ac:dyDescent="0.25">
      <c r="B54" s="324"/>
      <c r="C54" s="318"/>
      <c r="D54" s="427"/>
      <c r="E54" s="641" t="s">
        <v>651</v>
      </c>
      <c r="F54" s="641"/>
      <c r="G54" s="641"/>
      <c r="H54" s="641"/>
      <c r="I54" s="457" t="s">
        <v>666</v>
      </c>
      <c r="J54" s="457"/>
      <c r="K54" s="457"/>
      <c r="L54" s="457"/>
      <c r="M54" s="457"/>
      <c r="N54" s="457"/>
      <c r="O54" s="457"/>
      <c r="P54" s="457"/>
      <c r="Q54" s="457"/>
      <c r="R54" s="457"/>
      <c r="S54" s="458">
        <v>0.6</v>
      </c>
      <c r="T54" s="459"/>
    </row>
    <row r="55" spans="2:23" customFormat="1" ht="51.6" customHeight="1" x14ac:dyDescent="0.25">
      <c r="B55" s="324"/>
      <c r="C55" s="318"/>
      <c r="D55" s="427"/>
      <c r="E55" s="235" t="s">
        <v>537</v>
      </c>
      <c r="F55" s="235"/>
      <c r="G55" s="235"/>
      <c r="H55" s="235"/>
      <c r="I55" s="358" t="s">
        <v>421</v>
      </c>
      <c r="J55" s="358"/>
      <c r="K55" s="358"/>
      <c r="L55" s="358"/>
      <c r="M55" s="358"/>
      <c r="N55" s="358"/>
      <c r="O55" s="358"/>
      <c r="P55" s="358"/>
      <c r="Q55" s="358"/>
      <c r="R55" s="358"/>
      <c r="S55" s="359">
        <v>1</v>
      </c>
      <c r="T55" s="359"/>
    </row>
    <row r="56" spans="2:23" customFormat="1" ht="73.900000000000006" customHeight="1" x14ac:dyDescent="0.25">
      <c r="B56" s="324"/>
      <c r="C56" s="318"/>
      <c r="D56" s="319"/>
      <c r="E56" s="288" t="s">
        <v>538</v>
      </c>
      <c r="F56" s="289"/>
      <c r="G56" s="289"/>
      <c r="H56" s="290"/>
      <c r="I56" s="307" t="s">
        <v>514</v>
      </c>
      <c r="J56" s="308"/>
      <c r="K56" s="308"/>
      <c r="L56" s="308"/>
      <c r="M56" s="308"/>
      <c r="N56" s="308"/>
      <c r="O56" s="308"/>
      <c r="P56" s="308"/>
      <c r="Q56" s="308"/>
      <c r="R56" s="309"/>
      <c r="S56" s="305">
        <v>1</v>
      </c>
      <c r="T56" s="306"/>
    </row>
    <row r="57" spans="2:23" customFormat="1" ht="76.150000000000006" customHeight="1" x14ac:dyDescent="0.25">
      <c r="B57" s="324"/>
      <c r="C57" s="318"/>
      <c r="D57" s="319"/>
      <c r="E57" s="288" t="s">
        <v>539</v>
      </c>
      <c r="F57" s="289"/>
      <c r="G57" s="289"/>
      <c r="H57" s="290"/>
      <c r="I57" s="307" t="s">
        <v>128</v>
      </c>
      <c r="J57" s="308"/>
      <c r="K57" s="308"/>
      <c r="L57" s="308"/>
      <c r="M57" s="308"/>
      <c r="N57" s="308"/>
      <c r="O57" s="308"/>
      <c r="P57" s="308"/>
      <c r="Q57" s="308"/>
      <c r="R57" s="309"/>
      <c r="S57" s="305">
        <v>1</v>
      </c>
      <c r="T57" s="306"/>
    </row>
    <row r="58" spans="2:23" customFormat="1" ht="101.45" customHeight="1" x14ac:dyDescent="0.25">
      <c r="B58" s="324"/>
      <c r="C58" s="318"/>
      <c r="D58" s="319"/>
      <c r="E58" s="288" t="s">
        <v>540</v>
      </c>
      <c r="F58" s="289"/>
      <c r="G58" s="289"/>
      <c r="H58" s="290"/>
      <c r="I58" s="307" t="s">
        <v>652</v>
      </c>
      <c r="J58" s="308"/>
      <c r="K58" s="308"/>
      <c r="L58" s="308"/>
      <c r="M58" s="308"/>
      <c r="N58" s="308"/>
      <c r="O58" s="308"/>
      <c r="P58" s="308"/>
      <c r="Q58" s="308"/>
      <c r="R58" s="309"/>
      <c r="S58" s="305">
        <v>1</v>
      </c>
      <c r="T58" s="306"/>
    </row>
    <row r="59" spans="2:23" customFormat="1" ht="44.45" customHeight="1" x14ac:dyDescent="0.25">
      <c r="B59" s="324"/>
      <c r="C59" s="318"/>
      <c r="D59" s="319"/>
      <c r="E59" s="288" t="s">
        <v>541</v>
      </c>
      <c r="F59" s="289"/>
      <c r="G59" s="289"/>
      <c r="H59" s="290"/>
      <c r="I59" s="307" t="s">
        <v>112</v>
      </c>
      <c r="J59" s="308"/>
      <c r="K59" s="308"/>
      <c r="L59" s="308"/>
      <c r="M59" s="308"/>
      <c r="N59" s="308"/>
      <c r="O59" s="308"/>
      <c r="P59" s="308"/>
      <c r="Q59" s="308"/>
      <c r="R59" s="309"/>
      <c r="S59" s="305">
        <v>1</v>
      </c>
      <c r="T59" s="306"/>
    </row>
    <row r="60" spans="2:23" customFormat="1" ht="55.9" customHeight="1" x14ac:dyDescent="0.25">
      <c r="B60" s="324"/>
      <c r="C60" s="318"/>
      <c r="D60" s="319"/>
      <c r="E60" s="288" t="s">
        <v>542</v>
      </c>
      <c r="F60" s="289"/>
      <c r="G60" s="289"/>
      <c r="H60" s="290"/>
      <c r="I60" s="307" t="s">
        <v>442</v>
      </c>
      <c r="J60" s="308"/>
      <c r="K60" s="308"/>
      <c r="L60" s="308"/>
      <c r="M60" s="308"/>
      <c r="N60" s="308"/>
      <c r="O60" s="308"/>
      <c r="P60" s="308"/>
      <c r="Q60" s="308"/>
      <c r="R60" s="309"/>
      <c r="S60" s="305">
        <v>1</v>
      </c>
      <c r="T60" s="306"/>
    </row>
    <row r="61" spans="2:23" customFormat="1" ht="79.900000000000006" customHeight="1" x14ac:dyDescent="0.25">
      <c r="B61" s="325"/>
      <c r="C61" s="320"/>
      <c r="D61" s="321"/>
      <c r="E61" s="288" t="s">
        <v>543</v>
      </c>
      <c r="F61" s="289"/>
      <c r="G61" s="289"/>
      <c r="H61" s="290"/>
      <c r="I61" s="307" t="s">
        <v>515</v>
      </c>
      <c r="J61" s="308"/>
      <c r="K61" s="308"/>
      <c r="L61" s="308"/>
      <c r="M61" s="308"/>
      <c r="N61" s="308"/>
      <c r="O61" s="308"/>
      <c r="P61" s="308"/>
      <c r="Q61" s="308"/>
      <c r="R61" s="309"/>
      <c r="S61" s="305">
        <v>1</v>
      </c>
      <c r="T61" s="306"/>
    </row>
    <row r="62" spans="2:23" customFormat="1" ht="409.15" customHeight="1" x14ac:dyDescent="0.25">
      <c r="B62" s="369" t="s">
        <v>34</v>
      </c>
      <c r="C62" s="316" t="s">
        <v>35</v>
      </c>
      <c r="D62" s="317"/>
      <c r="E62" s="316" t="s">
        <v>534</v>
      </c>
      <c r="F62" s="414"/>
      <c r="G62" s="414"/>
      <c r="H62" s="317"/>
      <c r="I62" s="428" t="s">
        <v>667</v>
      </c>
      <c r="J62" s="429"/>
      <c r="K62" s="429"/>
      <c r="L62" s="429"/>
      <c r="M62" s="429"/>
      <c r="N62" s="429"/>
      <c r="O62" s="429"/>
      <c r="P62" s="429"/>
      <c r="Q62" s="429"/>
      <c r="R62" s="430"/>
      <c r="S62" s="305">
        <v>1</v>
      </c>
      <c r="T62" s="306"/>
    </row>
    <row r="63" spans="2:23" s="106" customFormat="1" ht="211.15" customHeight="1" x14ac:dyDescent="0.25">
      <c r="B63" s="370"/>
      <c r="C63" s="318"/>
      <c r="D63" s="319"/>
      <c r="E63" s="320"/>
      <c r="F63" s="415"/>
      <c r="G63" s="415"/>
      <c r="H63" s="321"/>
      <c r="I63" s="434"/>
      <c r="J63" s="435"/>
      <c r="K63" s="435"/>
      <c r="L63" s="435"/>
      <c r="M63" s="435"/>
      <c r="N63" s="435"/>
      <c r="O63" s="435"/>
      <c r="P63" s="435"/>
      <c r="Q63" s="435"/>
      <c r="R63" s="436"/>
      <c r="S63" s="132"/>
      <c r="T63" s="133"/>
    </row>
    <row r="64" spans="2:23" customFormat="1" ht="111" customHeight="1" x14ac:dyDescent="0.25">
      <c r="B64" s="370"/>
      <c r="C64" s="318"/>
      <c r="D64" s="319"/>
      <c r="E64" s="288" t="s">
        <v>544</v>
      </c>
      <c r="F64" s="289"/>
      <c r="G64" s="289"/>
      <c r="H64" s="290"/>
      <c r="I64" s="307" t="s">
        <v>598</v>
      </c>
      <c r="J64" s="308"/>
      <c r="K64" s="308"/>
      <c r="L64" s="308"/>
      <c r="M64" s="308"/>
      <c r="N64" s="308"/>
      <c r="O64" s="308"/>
      <c r="P64" s="308"/>
      <c r="Q64" s="308"/>
      <c r="R64" s="309"/>
      <c r="S64" s="305">
        <v>1</v>
      </c>
      <c r="T64" s="306"/>
      <c r="W64" s="130"/>
    </row>
    <row r="65" spans="2:20" customFormat="1" ht="97.9" customHeight="1" x14ac:dyDescent="0.25">
      <c r="B65" s="370"/>
      <c r="C65" s="318"/>
      <c r="D65" s="319"/>
      <c r="E65" s="288" t="s">
        <v>545</v>
      </c>
      <c r="F65" s="289"/>
      <c r="G65" s="289"/>
      <c r="H65" s="290"/>
      <c r="I65" s="307" t="s">
        <v>653</v>
      </c>
      <c r="J65" s="308"/>
      <c r="K65" s="308"/>
      <c r="L65" s="308"/>
      <c r="M65" s="308"/>
      <c r="N65" s="308"/>
      <c r="O65" s="308"/>
      <c r="P65" s="308"/>
      <c r="Q65" s="308"/>
      <c r="R65" s="309"/>
      <c r="S65" s="305">
        <v>1</v>
      </c>
      <c r="T65" s="306"/>
    </row>
    <row r="66" spans="2:20" customFormat="1" ht="67.5" customHeight="1" x14ac:dyDescent="0.25">
      <c r="B66" s="370"/>
      <c r="C66" s="318"/>
      <c r="D66" s="319"/>
      <c r="E66" s="288" t="s">
        <v>546</v>
      </c>
      <c r="F66" s="289"/>
      <c r="G66" s="289"/>
      <c r="H66" s="290"/>
      <c r="I66" s="307" t="s">
        <v>602</v>
      </c>
      <c r="J66" s="308"/>
      <c r="K66" s="308"/>
      <c r="L66" s="308"/>
      <c r="M66" s="308"/>
      <c r="N66" s="308"/>
      <c r="O66" s="308"/>
      <c r="P66" s="308"/>
      <c r="Q66" s="308"/>
      <c r="R66" s="309"/>
      <c r="S66" s="305">
        <v>1</v>
      </c>
      <c r="T66" s="306"/>
    </row>
    <row r="67" spans="2:20" customFormat="1" ht="85.5" customHeight="1" x14ac:dyDescent="0.25">
      <c r="B67" s="370"/>
      <c r="C67" s="318"/>
      <c r="D67" s="319"/>
      <c r="E67" s="288" t="s">
        <v>547</v>
      </c>
      <c r="F67" s="289"/>
      <c r="G67" s="289"/>
      <c r="H67" s="290"/>
      <c r="I67" s="307" t="s">
        <v>509</v>
      </c>
      <c r="J67" s="308"/>
      <c r="K67" s="308"/>
      <c r="L67" s="308"/>
      <c r="M67" s="308"/>
      <c r="N67" s="308"/>
      <c r="O67" s="308"/>
      <c r="P67" s="308"/>
      <c r="Q67" s="308"/>
      <c r="R67" s="309"/>
      <c r="S67" s="305">
        <v>1</v>
      </c>
      <c r="T67" s="306"/>
    </row>
    <row r="68" spans="2:20" customFormat="1" ht="135.6" customHeight="1" x14ac:dyDescent="0.25">
      <c r="B68" s="370"/>
      <c r="C68" s="318"/>
      <c r="D68" s="319"/>
      <c r="E68" s="288" t="s">
        <v>548</v>
      </c>
      <c r="F68" s="289"/>
      <c r="G68" s="289"/>
      <c r="H68" s="290"/>
      <c r="I68" s="307" t="s">
        <v>603</v>
      </c>
      <c r="J68" s="308"/>
      <c r="K68" s="308"/>
      <c r="L68" s="308"/>
      <c r="M68" s="308"/>
      <c r="N68" s="308"/>
      <c r="O68" s="308"/>
      <c r="P68" s="308"/>
      <c r="Q68" s="308"/>
      <c r="R68" s="309"/>
      <c r="S68" s="305">
        <v>1</v>
      </c>
      <c r="T68" s="306"/>
    </row>
    <row r="69" spans="2:20" customFormat="1" ht="135.6" customHeight="1" x14ac:dyDescent="0.25">
      <c r="B69" s="370"/>
      <c r="C69" s="318"/>
      <c r="D69" s="319"/>
      <c r="E69" s="288" t="s">
        <v>549</v>
      </c>
      <c r="F69" s="289"/>
      <c r="G69" s="289"/>
      <c r="H69" s="290"/>
      <c r="I69" s="307" t="s">
        <v>510</v>
      </c>
      <c r="J69" s="308"/>
      <c r="K69" s="308"/>
      <c r="L69" s="308"/>
      <c r="M69" s="308"/>
      <c r="N69" s="308"/>
      <c r="O69" s="308"/>
      <c r="P69" s="308"/>
      <c r="Q69" s="308"/>
      <c r="R69" s="309"/>
      <c r="S69" s="305">
        <v>1</v>
      </c>
      <c r="T69" s="306"/>
    </row>
    <row r="70" spans="2:20" customFormat="1" ht="73.150000000000006" customHeight="1" x14ac:dyDescent="0.25">
      <c r="B70" s="370"/>
      <c r="C70" s="318"/>
      <c r="D70" s="319"/>
      <c r="E70" s="288" t="s">
        <v>550</v>
      </c>
      <c r="F70" s="289"/>
      <c r="G70" s="289"/>
      <c r="H70" s="290"/>
      <c r="I70" s="642" t="s">
        <v>492</v>
      </c>
      <c r="J70" s="643"/>
      <c r="K70" s="643"/>
      <c r="L70" s="643"/>
      <c r="M70" s="643"/>
      <c r="N70" s="643"/>
      <c r="O70" s="643"/>
      <c r="P70" s="643"/>
      <c r="Q70" s="643"/>
      <c r="R70" s="644"/>
      <c r="S70" s="305">
        <v>1</v>
      </c>
      <c r="T70" s="306"/>
    </row>
    <row r="71" spans="2:20" customFormat="1" ht="152.65" customHeight="1" x14ac:dyDescent="0.25">
      <c r="B71" s="370"/>
      <c r="C71" s="318"/>
      <c r="D71" s="319"/>
      <c r="E71" s="288" t="s">
        <v>551</v>
      </c>
      <c r="F71" s="289"/>
      <c r="G71" s="289"/>
      <c r="H71" s="290"/>
      <c r="I71" s="307" t="s">
        <v>493</v>
      </c>
      <c r="J71" s="308"/>
      <c r="K71" s="308"/>
      <c r="L71" s="308"/>
      <c r="M71" s="308"/>
      <c r="N71" s="308"/>
      <c r="O71" s="308"/>
      <c r="P71" s="308"/>
      <c r="Q71" s="308"/>
      <c r="R71" s="309"/>
      <c r="S71" s="305">
        <v>0.7</v>
      </c>
      <c r="T71" s="306"/>
    </row>
    <row r="72" spans="2:20" customFormat="1" ht="50.25" customHeight="1" x14ac:dyDescent="0.25">
      <c r="B72" s="370"/>
      <c r="C72" s="318"/>
      <c r="D72" s="319"/>
      <c r="E72" s="288" t="s">
        <v>552</v>
      </c>
      <c r="F72" s="289"/>
      <c r="G72" s="289"/>
      <c r="H72" s="290"/>
      <c r="I72" s="307" t="s">
        <v>129</v>
      </c>
      <c r="J72" s="308"/>
      <c r="K72" s="308"/>
      <c r="L72" s="308"/>
      <c r="M72" s="308"/>
      <c r="N72" s="308"/>
      <c r="O72" s="308"/>
      <c r="P72" s="308"/>
      <c r="Q72" s="308"/>
      <c r="R72" s="309"/>
      <c r="S72" s="305">
        <v>1</v>
      </c>
      <c r="T72" s="306"/>
    </row>
    <row r="73" spans="2:20" customFormat="1" ht="60" customHeight="1" x14ac:dyDescent="0.25">
      <c r="B73" s="371"/>
      <c r="C73" s="320"/>
      <c r="D73" s="321"/>
      <c r="E73" s="288" t="s">
        <v>553</v>
      </c>
      <c r="F73" s="289"/>
      <c r="G73" s="289"/>
      <c r="H73" s="290"/>
      <c r="I73" s="642" t="s">
        <v>516</v>
      </c>
      <c r="J73" s="643"/>
      <c r="K73" s="643"/>
      <c r="L73" s="643"/>
      <c r="M73" s="643"/>
      <c r="N73" s="643"/>
      <c r="O73" s="643"/>
      <c r="P73" s="643"/>
      <c r="Q73" s="643"/>
      <c r="R73" s="644"/>
      <c r="S73" s="305">
        <v>0.6</v>
      </c>
      <c r="T73" s="306"/>
    </row>
    <row r="74" spans="2:20" customFormat="1" ht="81.599999999999994" customHeight="1" x14ac:dyDescent="0.25">
      <c r="B74" s="323" t="s">
        <v>422</v>
      </c>
      <c r="C74" s="316" t="s">
        <v>423</v>
      </c>
      <c r="D74" s="317"/>
      <c r="E74" s="288" t="s">
        <v>554</v>
      </c>
      <c r="F74" s="289"/>
      <c r="G74" s="289"/>
      <c r="H74" s="290"/>
      <c r="I74" s="307" t="s">
        <v>424</v>
      </c>
      <c r="J74" s="308"/>
      <c r="K74" s="308"/>
      <c r="L74" s="308"/>
      <c r="M74" s="308"/>
      <c r="N74" s="308"/>
      <c r="O74" s="308"/>
      <c r="P74" s="308"/>
      <c r="Q74" s="308"/>
      <c r="R74" s="309"/>
      <c r="S74" s="305">
        <v>1</v>
      </c>
      <c r="T74" s="306"/>
    </row>
    <row r="75" spans="2:20" customFormat="1" ht="137.44999999999999" customHeight="1" x14ac:dyDescent="0.25">
      <c r="B75" s="324"/>
      <c r="C75" s="318"/>
      <c r="D75" s="319"/>
      <c r="E75" s="288" t="s">
        <v>555</v>
      </c>
      <c r="F75" s="289"/>
      <c r="G75" s="289"/>
      <c r="H75" s="290"/>
      <c r="I75" s="638" t="s">
        <v>599</v>
      </c>
      <c r="J75" s="639"/>
      <c r="K75" s="639"/>
      <c r="L75" s="639"/>
      <c r="M75" s="639"/>
      <c r="N75" s="639"/>
      <c r="O75" s="639"/>
      <c r="P75" s="639"/>
      <c r="Q75" s="639"/>
      <c r="R75" s="640"/>
      <c r="S75" s="331">
        <v>1</v>
      </c>
      <c r="T75" s="332"/>
    </row>
    <row r="76" spans="2:20" customFormat="1" ht="96" customHeight="1" x14ac:dyDescent="0.25">
      <c r="B76" s="325"/>
      <c r="C76" s="320"/>
      <c r="D76" s="321"/>
      <c r="E76" s="288" t="s">
        <v>555</v>
      </c>
      <c r="F76" s="289"/>
      <c r="G76" s="289"/>
      <c r="H76" s="290"/>
      <c r="I76" s="638" t="s">
        <v>600</v>
      </c>
      <c r="J76" s="639"/>
      <c r="K76" s="639"/>
      <c r="L76" s="639"/>
      <c r="M76" s="639"/>
      <c r="N76" s="639"/>
      <c r="O76" s="639"/>
      <c r="P76" s="639"/>
      <c r="Q76" s="639"/>
      <c r="R76" s="640"/>
      <c r="S76" s="333"/>
      <c r="T76" s="334"/>
    </row>
    <row r="77" spans="2:20" customFormat="1" ht="27" customHeight="1" x14ac:dyDescent="0.25">
      <c r="B77" s="227"/>
      <c r="C77" s="322"/>
      <c r="D77" s="322"/>
      <c r="E77" s="322"/>
      <c r="F77" s="322"/>
      <c r="G77" s="322"/>
      <c r="H77" s="322"/>
      <c r="I77" s="322"/>
      <c r="J77" s="322"/>
      <c r="K77" s="322"/>
      <c r="L77" s="322"/>
      <c r="M77" s="322"/>
      <c r="N77" s="322"/>
      <c r="O77" s="322"/>
      <c r="P77" s="322"/>
      <c r="Q77" s="322"/>
      <c r="R77" s="322"/>
      <c r="S77" s="322"/>
      <c r="T77" s="228"/>
    </row>
    <row r="78" spans="2:20" customFormat="1" ht="27.75" customHeight="1" x14ac:dyDescent="0.25">
      <c r="B78" s="310" t="s">
        <v>132</v>
      </c>
      <c r="C78" s="311"/>
      <c r="D78" s="311"/>
      <c r="E78" s="311"/>
      <c r="F78" s="311"/>
      <c r="G78" s="311"/>
      <c r="H78" s="311"/>
      <c r="I78" s="311"/>
      <c r="J78" s="311"/>
      <c r="K78" s="311"/>
      <c r="L78" s="311"/>
      <c r="M78" s="311"/>
      <c r="N78" s="311"/>
      <c r="O78" s="311"/>
      <c r="P78" s="311"/>
      <c r="Q78" s="311"/>
      <c r="R78" s="311"/>
      <c r="S78" s="311"/>
      <c r="T78" s="312"/>
    </row>
    <row r="79" spans="2:20" customFormat="1" ht="27.75" customHeight="1" x14ac:dyDescent="0.25">
      <c r="B79" s="108" t="s">
        <v>30</v>
      </c>
      <c r="C79" s="310" t="s">
        <v>133</v>
      </c>
      <c r="D79" s="312"/>
      <c r="E79" s="310" t="s">
        <v>556</v>
      </c>
      <c r="F79" s="311"/>
      <c r="G79" s="311"/>
      <c r="H79" s="311"/>
      <c r="I79" s="312"/>
      <c r="J79" s="310" t="s">
        <v>31</v>
      </c>
      <c r="K79" s="311"/>
      <c r="L79" s="311"/>
      <c r="M79" s="311"/>
      <c r="N79" s="311"/>
      <c r="O79" s="311"/>
      <c r="P79" s="311"/>
      <c r="Q79" s="311"/>
      <c r="R79" s="312"/>
      <c r="S79" s="310" t="s">
        <v>32</v>
      </c>
      <c r="T79" s="312"/>
    </row>
    <row r="80" spans="2:20" customFormat="1" ht="228.6" customHeight="1" x14ac:dyDescent="0.25">
      <c r="B80" s="323" t="s">
        <v>36</v>
      </c>
      <c r="C80" s="316" t="s">
        <v>37</v>
      </c>
      <c r="D80" s="317"/>
      <c r="E80" s="310" t="s">
        <v>557</v>
      </c>
      <c r="F80" s="311"/>
      <c r="G80" s="311"/>
      <c r="H80" s="311"/>
      <c r="I80" s="312"/>
      <c r="J80" s="313" t="s">
        <v>694</v>
      </c>
      <c r="K80" s="314"/>
      <c r="L80" s="314"/>
      <c r="M80" s="314"/>
      <c r="N80" s="314"/>
      <c r="O80" s="314"/>
      <c r="P80" s="314"/>
      <c r="Q80" s="314"/>
      <c r="R80" s="315"/>
      <c r="S80" s="305">
        <v>0.95</v>
      </c>
      <c r="T80" s="306"/>
    </row>
    <row r="81" spans="2:20" customFormat="1" ht="74.099999999999994" customHeight="1" x14ac:dyDescent="0.25">
      <c r="B81" s="324"/>
      <c r="C81" s="318"/>
      <c r="D81" s="319"/>
      <c r="E81" s="310" t="s">
        <v>558</v>
      </c>
      <c r="F81" s="311"/>
      <c r="G81" s="311"/>
      <c r="H81" s="311"/>
      <c r="I81" s="312"/>
      <c r="J81" s="313" t="s">
        <v>494</v>
      </c>
      <c r="K81" s="314"/>
      <c r="L81" s="314"/>
      <c r="M81" s="314"/>
      <c r="N81" s="314"/>
      <c r="O81" s="314"/>
      <c r="P81" s="314"/>
      <c r="Q81" s="314"/>
      <c r="R81" s="315"/>
      <c r="S81" s="305">
        <v>1</v>
      </c>
      <c r="T81" s="306"/>
    </row>
    <row r="82" spans="2:20" customFormat="1" ht="129.75" customHeight="1" x14ac:dyDescent="0.25">
      <c r="B82" s="324"/>
      <c r="C82" s="318"/>
      <c r="D82" s="319"/>
      <c r="E82" s="310" t="s">
        <v>559</v>
      </c>
      <c r="F82" s="311"/>
      <c r="G82" s="311"/>
      <c r="H82" s="311"/>
      <c r="I82" s="312"/>
      <c r="J82" s="313" t="s">
        <v>443</v>
      </c>
      <c r="K82" s="314"/>
      <c r="L82" s="314"/>
      <c r="M82" s="314"/>
      <c r="N82" s="314"/>
      <c r="O82" s="314"/>
      <c r="P82" s="314"/>
      <c r="Q82" s="314"/>
      <c r="R82" s="315"/>
      <c r="S82" s="305">
        <v>1</v>
      </c>
      <c r="T82" s="306"/>
    </row>
    <row r="83" spans="2:20" customFormat="1" ht="56.25" customHeight="1" x14ac:dyDescent="0.25">
      <c r="B83" s="324"/>
      <c r="C83" s="318"/>
      <c r="D83" s="319"/>
      <c r="E83" s="310" t="s">
        <v>560</v>
      </c>
      <c r="F83" s="311"/>
      <c r="G83" s="311"/>
      <c r="H83" s="311"/>
      <c r="I83" s="312"/>
      <c r="J83" s="313" t="s">
        <v>134</v>
      </c>
      <c r="K83" s="314"/>
      <c r="L83" s="314"/>
      <c r="M83" s="314"/>
      <c r="N83" s="314"/>
      <c r="O83" s="314"/>
      <c r="P83" s="314"/>
      <c r="Q83" s="314"/>
      <c r="R83" s="315"/>
      <c r="S83" s="305">
        <v>1</v>
      </c>
      <c r="T83" s="306"/>
    </row>
    <row r="84" spans="2:20" customFormat="1" ht="49.5" customHeight="1" x14ac:dyDescent="0.25">
      <c r="B84" s="324"/>
      <c r="C84" s="318"/>
      <c r="D84" s="319"/>
      <c r="E84" s="310" t="s">
        <v>561</v>
      </c>
      <c r="F84" s="311"/>
      <c r="G84" s="311"/>
      <c r="H84" s="311"/>
      <c r="I84" s="312"/>
      <c r="J84" s="313" t="s">
        <v>135</v>
      </c>
      <c r="K84" s="314"/>
      <c r="L84" s="314"/>
      <c r="M84" s="314"/>
      <c r="N84" s="314"/>
      <c r="O84" s="314"/>
      <c r="P84" s="314"/>
      <c r="Q84" s="314"/>
      <c r="R84" s="315"/>
      <c r="S84" s="305">
        <v>1</v>
      </c>
      <c r="T84" s="306"/>
    </row>
    <row r="85" spans="2:20" customFormat="1" ht="34.5" customHeight="1" x14ac:dyDescent="0.25">
      <c r="B85" s="324"/>
      <c r="C85" s="318"/>
      <c r="D85" s="319"/>
      <c r="E85" s="310" t="s">
        <v>562</v>
      </c>
      <c r="F85" s="311"/>
      <c r="G85" s="311"/>
      <c r="H85" s="311"/>
      <c r="I85" s="312"/>
      <c r="J85" s="313" t="s">
        <v>113</v>
      </c>
      <c r="K85" s="314"/>
      <c r="L85" s="314"/>
      <c r="M85" s="314"/>
      <c r="N85" s="314"/>
      <c r="O85" s="314"/>
      <c r="P85" s="314"/>
      <c r="Q85" s="314"/>
      <c r="R85" s="315"/>
      <c r="S85" s="305">
        <v>1</v>
      </c>
      <c r="T85" s="306"/>
    </row>
    <row r="86" spans="2:20" customFormat="1" ht="127.15" customHeight="1" x14ac:dyDescent="0.25">
      <c r="B86" s="324"/>
      <c r="C86" s="318"/>
      <c r="D86" s="319"/>
      <c r="E86" s="288" t="s">
        <v>563</v>
      </c>
      <c r="F86" s="289"/>
      <c r="G86" s="289"/>
      <c r="H86" s="289"/>
      <c r="I86" s="290"/>
      <c r="J86" s="307" t="s">
        <v>654</v>
      </c>
      <c r="K86" s="308"/>
      <c r="L86" s="308"/>
      <c r="M86" s="308"/>
      <c r="N86" s="308"/>
      <c r="O86" s="308"/>
      <c r="P86" s="308"/>
      <c r="Q86" s="308"/>
      <c r="R86" s="309"/>
      <c r="S86" s="305">
        <v>1</v>
      </c>
      <c r="T86" s="306"/>
    </row>
    <row r="87" spans="2:20" customFormat="1" ht="139.5" customHeight="1" x14ac:dyDescent="0.25">
      <c r="B87" s="325"/>
      <c r="C87" s="320"/>
      <c r="D87" s="321"/>
      <c r="E87" s="288" t="s">
        <v>564</v>
      </c>
      <c r="F87" s="289"/>
      <c r="G87" s="289"/>
      <c r="H87" s="289"/>
      <c r="I87" s="290"/>
      <c r="J87" s="307" t="s">
        <v>655</v>
      </c>
      <c r="K87" s="308"/>
      <c r="L87" s="308"/>
      <c r="M87" s="308"/>
      <c r="N87" s="308"/>
      <c r="O87" s="308"/>
      <c r="P87" s="308"/>
      <c r="Q87" s="308"/>
      <c r="R87" s="309"/>
      <c r="S87" s="305">
        <v>1</v>
      </c>
      <c r="T87" s="306"/>
    </row>
    <row r="88" spans="2:20" customFormat="1" ht="163.5" customHeight="1" x14ac:dyDescent="0.25">
      <c r="B88" s="369" t="s">
        <v>38</v>
      </c>
      <c r="C88" s="316" t="s">
        <v>39</v>
      </c>
      <c r="D88" s="317"/>
      <c r="E88" s="310" t="s">
        <v>565</v>
      </c>
      <c r="F88" s="311"/>
      <c r="G88" s="311"/>
      <c r="H88" s="311"/>
      <c r="I88" s="312"/>
      <c r="J88" s="313" t="s">
        <v>517</v>
      </c>
      <c r="K88" s="314"/>
      <c r="L88" s="314"/>
      <c r="M88" s="314"/>
      <c r="N88" s="314"/>
      <c r="O88" s="314"/>
      <c r="P88" s="314"/>
      <c r="Q88" s="314"/>
      <c r="R88" s="315"/>
      <c r="S88" s="305">
        <v>1</v>
      </c>
      <c r="T88" s="306"/>
    </row>
    <row r="89" spans="2:20" customFormat="1" ht="70.900000000000006" customHeight="1" x14ac:dyDescent="0.25">
      <c r="B89" s="370"/>
      <c r="C89" s="318"/>
      <c r="D89" s="319"/>
      <c r="E89" s="310" t="s">
        <v>566</v>
      </c>
      <c r="F89" s="311"/>
      <c r="G89" s="311"/>
      <c r="H89" s="311"/>
      <c r="I89" s="312"/>
      <c r="J89" s="313" t="s">
        <v>601</v>
      </c>
      <c r="K89" s="314"/>
      <c r="L89" s="314"/>
      <c r="M89" s="314"/>
      <c r="N89" s="314"/>
      <c r="O89" s="314"/>
      <c r="P89" s="314"/>
      <c r="Q89" s="314"/>
      <c r="R89" s="315"/>
      <c r="S89" s="305">
        <v>1</v>
      </c>
      <c r="T89" s="306"/>
    </row>
    <row r="90" spans="2:20" customFormat="1" ht="30" customHeight="1" x14ac:dyDescent="0.25">
      <c r="B90" s="371"/>
      <c r="C90" s="320"/>
      <c r="D90" s="321"/>
      <c r="E90" s="310" t="s">
        <v>560</v>
      </c>
      <c r="F90" s="311"/>
      <c r="G90" s="311"/>
      <c r="H90" s="311"/>
      <c r="I90" s="312"/>
      <c r="J90" s="313" t="s">
        <v>114</v>
      </c>
      <c r="K90" s="314"/>
      <c r="L90" s="314"/>
      <c r="M90" s="314"/>
      <c r="N90" s="314"/>
      <c r="O90" s="314"/>
      <c r="P90" s="314"/>
      <c r="Q90" s="314"/>
      <c r="R90" s="315"/>
      <c r="S90" s="305">
        <v>1</v>
      </c>
      <c r="T90" s="306"/>
    </row>
    <row r="91" spans="2:20" customFormat="1" ht="242.1" customHeight="1" x14ac:dyDescent="0.25">
      <c r="B91" s="323" t="s">
        <v>40</v>
      </c>
      <c r="C91" s="316" t="s">
        <v>41</v>
      </c>
      <c r="D91" s="317"/>
      <c r="E91" s="310" t="s">
        <v>565</v>
      </c>
      <c r="F91" s="311"/>
      <c r="G91" s="311"/>
      <c r="H91" s="311"/>
      <c r="I91" s="312"/>
      <c r="J91" s="307" t="s">
        <v>467</v>
      </c>
      <c r="K91" s="308"/>
      <c r="L91" s="308"/>
      <c r="M91" s="308"/>
      <c r="N91" s="308"/>
      <c r="O91" s="308"/>
      <c r="P91" s="308"/>
      <c r="Q91" s="308"/>
      <c r="R91" s="309"/>
      <c r="S91" s="305">
        <v>0.9</v>
      </c>
      <c r="T91" s="306"/>
    </row>
    <row r="92" spans="2:20" customFormat="1" ht="27.75" customHeight="1" x14ac:dyDescent="0.25">
      <c r="B92" s="324"/>
      <c r="C92" s="318"/>
      <c r="D92" s="319"/>
      <c r="E92" s="310" t="s">
        <v>558</v>
      </c>
      <c r="F92" s="311"/>
      <c r="G92" s="311"/>
      <c r="H92" s="311"/>
      <c r="I92" s="312"/>
      <c r="J92" s="313" t="s">
        <v>450</v>
      </c>
      <c r="K92" s="314"/>
      <c r="L92" s="314"/>
      <c r="M92" s="314"/>
      <c r="N92" s="314"/>
      <c r="O92" s="314"/>
      <c r="P92" s="314"/>
      <c r="Q92" s="314"/>
      <c r="R92" s="315"/>
      <c r="S92" s="305">
        <v>1</v>
      </c>
      <c r="T92" s="306"/>
    </row>
    <row r="93" spans="2:20" customFormat="1" ht="145.15" customHeight="1" x14ac:dyDescent="0.25">
      <c r="B93" s="324"/>
      <c r="C93" s="318"/>
      <c r="D93" s="319"/>
      <c r="E93" s="310" t="s">
        <v>567</v>
      </c>
      <c r="F93" s="311"/>
      <c r="G93" s="311"/>
      <c r="H93" s="311"/>
      <c r="I93" s="312"/>
      <c r="J93" s="307" t="s">
        <v>656</v>
      </c>
      <c r="K93" s="308"/>
      <c r="L93" s="308"/>
      <c r="M93" s="308"/>
      <c r="N93" s="308"/>
      <c r="O93" s="308"/>
      <c r="P93" s="308"/>
      <c r="Q93" s="308"/>
      <c r="R93" s="309"/>
      <c r="S93" s="305">
        <v>0.83</v>
      </c>
      <c r="T93" s="306"/>
    </row>
    <row r="94" spans="2:20" customFormat="1" ht="39" customHeight="1" x14ac:dyDescent="0.25">
      <c r="B94" s="324"/>
      <c r="C94" s="318"/>
      <c r="D94" s="319"/>
      <c r="E94" s="310" t="s">
        <v>568</v>
      </c>
      <c r="F94" s="311"/>
      <c r="G94" s="311"/>
      <c r="H94" s="311"/>
      <c r="I94" s="312"/>
      <c r="J94" s="313" t="s">
        <v>468</v>
      </c>
      <c r="K94" s="314"/>
      <c r="L94" s="314"/>
      <c r="M94" s="314"/>
      <c r="N94" s="314"/>
      <c r="O94" s="314"/>
      <c r="P94" s="314"/>
      <c r="Q94" s="314"/>
      <c r="R94" s="315"/>
      <c r="S94" s="305">
        <v>1</v>
      </c>
      <c r="T94" s="306"/>
    </row>
    <row r="95" spans="2:20" customFormat="1" ht="36.6" customHeight="1" x14ac:dyDescent="0.25">
      <c r="B95" s="324"/>
      <c r="C95" s="318"/>
      <c r="D95" s="319"/>
      <c r="E95" s="310" t="s">
        <v>560</v>
      </c>
      <c r="F95" s="311"/>
      <c r="G95" s="311"/>
      <c r="H95" s="311"/>
      <c r="I95" s="312"/>
      <c r="J95" s="313" t="s">
        <v>459</v>
      </c>
      <c r="K95" s="314"/>
      <c r="L95" s="314"/>
      <c r="M95" s="314"/>
      <c r="N95" s="314"/>
      <c r="O95" s="314"/>
      <c r="P95" s="314"/>
      <c r="Q95" s="314"/>
      <c r="R95" s="315"/>
      <c r="S95" s="305">
        <v>1</v>
      </c>
      <c r="T95" s="306"/>
    </row>
    <row r="96" spans="2:20" customFormat="1" ht="51" customHeight="1" x14ac:dyDescent="0.25">
      <c r="B96" s="324"/>
      <c r="C96" s="318"/>
      <c r="D96" s="319"/>
      <c r="E96" s="310" t="s">
        <v>561</v>
      </c>
      <c r="F96" s="311"/>
      <c r="G96" s="311"/>
      <c r="H96" s="311"/>
      <c r="I96" s="312"/>
      <c r="J96" s="313" t="s">
        <v>115</v>
      </c>
      <c r="K96" s="314"/>
      <c r="L96" s="314"/>
      <c r="M96" s="314"/>
      <c r="N96" s="314"/>
      <c r="O96" s="314"/>
      <c r="P96" s="314"/>
      <c r="Q96" s="314"/>
      <c r="R96" s="315"/>
      <c r="S96" s="305">
        <v>1</v>
      </c>
      <c r="T96" s="306"/>
    </row>
    <row r="97" spans="2:20" customFormat="1" ht="49.15" customHeight="1" x14ac:dyDescent="0.25">
      <c r="B97" s="324"/>
      <c r="C97" s="318"/>
      <c r="D97" s="319"/>
      <c r="E97" s="310" t="s">
        <v>562</v>
      </c>
      <c r="F97" s="311"/>
      <c r="G97" s="311"/>
      <c r="H97" s="311"/>
      <c r="I97" s="312"/>
      <c r="J97" s="313" t="s">
        <v>469</v>
      </c>
      <c r="K97" s="314"/>
      <c r="L97" s="314"/>
      <c r="M97" s="314"/>
      <c r="N97" s="314"/>
      <c r="O97" s="314"/>
      <c r="P97" s="314"/>
      <c r="Q97" s="314"/>
      <c r="R97" s="315"/>
      <c r="S97" s="305">
        <v>1</v>
      </c>
      <c r="T97" s="306"/>
    </row>
    <row r="98" spans="2:20" customFormat="1" ht="49.15" customHeight="1" x14ac:dyDescent="0.25">
      <c r="B98" s="324"/>
      <c r="C98" s="318"/>
      <c r="D98" s="319"/>
      <c r="E98" s="310" t="s">
        <v>569</v>
      </c>
      <c r="F98" s="311"/>
      <c r="G98" s="311"/>
      <c r="H98" s="311"/>
      <c r="I98" s="312"/>
      <c r="J98" s="313" t="s">
        <v>470</v>
      </c>
      <c r="K98" s="314"/>
      <c r="L98" s="314"/>
      <c r="M98" s="314"/>
      <c r="N98" s="314"/>
      <c r="O98" s="314"/>
      <c r="P98" s="314"/>
      <c r="Q98" s="314"/>
      <c r="R98" s="315"/>
      <c r="S98" s="305">
        <v>1</v>
      </c>
      <c r="T98" s="306"/>
    </row>
    <row r="99" spans="2:20" customFormat="1" ht="49.15" customHeight="1" x14ac:dyDescent="0.25">
      <c r="B99" s="325"/>
      <c r="C99" s="320"/>
      <c r="D99" s="321"/>
      <c r="E99" s="310" t="s">
        <v>570</v>
      </c>
      <c r="F99" s="311"/>
      <c r="G99" s="311"/>
      <c r="H99" s="311"/>
      <c r="I99" s="312"/>
      <c r="J99" s="313" t="s">
        <v>471</v>
      </c>
      <c r="K99" s="314"/>
      <c r="L99" s="314"/>
      <c r="M99" s="314"/>
      <c r="N99" s="314"/>
      <c r="O99" s="314"/>
      <c r="P99" s="314"/>
      <c r="Q99" s="314"/>
      <c r="R99" s="315"/>
      <c r="S99" s="305">
        <v>1</v>
      </c>
      <c r="T99" s="306"/>
    </row>
    <row r="100" spans="2:20" ht="17.25" customHeight="1" x14ac:dyDescent="0.2">
      <c r="B100" s="462"/>
      <c r="C100" s="463"/>
      <c r="D100" s="463"/>
      <c r="E100" s="463"/>
      <c r="F100" s="463"/>
      <c r="G100" s="463"/>
      <c r="H100" s="463"/>
      <c r="I100" s="463"/>
      <c r="J100" s="463"/>
      <c r="K100" s="463"/>
      <c r="L100" s="463"/>
      <c r="M100" s="463"/>
      <c r="N100" s="463"/>
      <c r="O100" s="463"/>
      <c r="P100" s="463"/>
      <c r="Q100" s="463"/>
      <c r="R100" s="463"/>
      <c r="S100" s="463"/>
      <c r="T100" s="464"/>
    </row>
    <row r="101" spans="2:20" ht="28.5" customHeight="1" x14ac:dyDescent="0.2">
      <c r="B101" s="468" t="s">
        <v>30</v>
      </c>
      <c r="C101" s="469"/>
      <c r="D101" s="635" t="s">
        <v>571</v>
      </c>
      <c r="E101" s="636"/>
      <c r="F101" s="636"/>
      <c r="G101" s="636"/>
      <c r="H101" s="636"/>
      <c r="I101" s="636"/>
      <c r="J101" s="637"/>
      <c r="K101" s="635" t="s">
        <v>420</v>
      </c>
      <c r="L101" s="636"/>
      <c r="M101" s="636"/>
      <c r="N101" s="636"/>
      <c r="O101" s="636"/>
      <c r="P101" s="636"/>
      <c r="Q101" s="636"/>
      <c r="R101" s="637"/>
      <c r="S101" s="354" t="s">
        <v>4</v>
      </c>
      <c r="T101" s="356"/>
    </row>
    <row r="102" spans="2:20" ht="150.6" customHeight="1" x14ac:dyDescent="0.2">
      <c r="B102" s="266" t="s">
        <v>9</v>
      </c>
      <c r="C102" s="266"/>
      <c r="D102" s="267" t="s">
        <v>1066</v>
      </c>
      <c r="E102" s="267"/>
      <c r="F102" s="267"/>
      <c r="G102" s="267"/>
      <c r="H102" s="267"/>
      <c r="I102" s="267"/>
      <c r="J102" s="267"/>
      <c r="K102" s="268" t="s">
        <v>753</v>
      </c>
      <c r="L102" s="268"/>
      <c r="M102" s="268"/>
      <c r="N102" s="268"/>
      <c r="O102" s="268"/>
      <c r="P102" s="268"/>
      <c r="Q102" s="268"/>
      <c r="R102" s="268"/>
      <c r="S102" s="269">
        <v>43958</v>
      </c>
      <c r="T102" s="269"/>
    </row>
    <row r="103" spans="2:20" ht="30.6" customHeight="1" x14ac:dyDescent="0.2">
      <c r="B103" s="269" t="s">
        <v>801</v>
      </c>
      <c r="C103" s="266"/>
      <c r="D103" s="267" t="s">
        <v>1067</v>
      </c>
      <c r="E103" s="267"/>
      <c r="F103" s="267"/>
      <c r="G103" s="267"/>
      <c r="H103" s="267"/>
      <c r="I103" s="267"/>
      <c r="J103" s="267"/>
      <c r="K103" s="268" t="s">
        <v>1068</v>
      </c>
      <c r="L103" s="268"/>
      <c r="M103" s="268"/>
      <c r="N103" s="268"/>
      <c r="O103" s="268"/>
      <c r="P103" s="268"/>
      <c r="Q103" s="268"/>
      <c r="R103" s="268"/>
      <c r="S103" s="269">
        <v>44082</v>
      </c>
      <c r="T103" s="269"/>
    </row>
    <row r="104" spans="2:20" ht="77.45" customHeight="1" x14ac:dyDescent="0.2">
      <c r="B104" s="266" t="s">
        <v>1069</v>
      </c>
      <c r="C104" s="266"/>
      <c r="D104" s="267" t="s">
        <v>1070</v>
      </c>
      <c r="E104" s="267"/>
      <c r="F104" s="267"/>
      <c r="G104" s="267"/>
      <c r="H104" s="267"/>
      <c r="I104" s="267"/>
      <c r="J104" s="267"/>
      <c r="K104" s="268" t="s">
        <v>753</v>
      </c>
      <c r="L104" s="268"/>
      <c r="M104" s="268"/>
      <c r="N104" s="268"/>
      <c r="O104" s="268"/>
      <c r="P104" s="268"/>
      <c r="Q104" s="268"/>
      <c r="R104" s="268"/>
      <c r="S104" s="269">
        <v>43959</v>
      </c>
      <c r="T104" s="269"/>
    </row>
    <row r="105" spans="2:20" ht="49.9" customHeight="1" x14ac:dyDescent="0.2">
      <c r="B105" s="269" t="s">
        <v>801</v>
      </c>
      <c r="C105" s="266"/>
      <c r="D105" s="267" t="s">
        <v>1071</v>
      </c>
      <c r="E105" s="267"/>
      <c r="F105" s="267"/>
      <c r="G105" s="267"/>
      <c r="H105" s="267"/>
      <c r="I105" s="267"/>
      <c r="J105" s="267"/>
      <c r="K105" s="268" t="s">
        <v>1068</v>
      </c>
      <c r="L105" s="268"/>
      <c r="M105" s="268"/>
      <c r="N105" s="268"/>
      <c r="O105" s="268"/>
      <c r="P105" s="268"/>
      <c r="Q105" s="268"/>
      <c r="R105" s="268"/>
      <c r="S105" s="269">
        <v>43959</v>
      </c>
      <c r="T105" s="269"/>
    </row>
    <row r="106" spans="2:20" ht="51" customHeight="1" x14ac:dyDescent="0.2">
      <c r="B106" s="266" t="s">
        <v>801</v>
      </c>
      <c r="C106" s="266"/>
      <c r="D106" s="267" t="s">
        <v>1072</v>
      </c>
      <c r="E106" s="267"/>
      <c r="F106" s="267"/>
      <c r="G106" s="267"/>
      <c r="H106" s="267"/>
      <c r="I106" s="267"/>
      <c r="J106" s="267"/>
      <c r="K106" s="268" t="s">
        <v>753</v>
      </c>
      <c r="L106" s="268"/>
      <c r="M106" s="268"/>
      <c r="N106" s="268"/>
      <c r="O106" s="268"/>
      <c r="P106" s="268"/>
      <c r="Q106" s="268"/>
      <c r="R106" s="268"/>
      <c r="S106" s="269">
        <v>43960</v>
      </c>
      <c r="T106" s="269"/>
    </row>
    <row r="107" spans="2:20" ht="54.6" customHeight="1" x14ac:dyDescent="0.2">
      <c r="B107" s="266" t="s">
        <v>1073</v>
      </c>
      <c r="C107" s="266"/>
      <c r="D107" s="267" t="s">
        <v>1074</v>
      </c>
      <c r="E107" s="267"/>
      <c r="F107" s="267"/>
      <c r="G107" s="267"/>
      <c r="H107" s="267"/>
      <c r="I107" s="267"/>
      <c r="J107" s="267"/>
      <c r="K107" s="268" t="s">
        <v>1075</v>
      </c>
      <c r="L107" s="268"/>
      <c r="M107" s="268"/>
      <c r="N107" s="268"/>
      <c r="O107" s="268"/>
      <c r="P107" s="268"/>
      <c r="Q107" s="268"/>
      <c r="R107" s="268"/>
      <c r="S107" s="269">
        <v>43962</v>
      </c>
      <c r="T107" s="269"/>
    </row>
    <row r="108" spans="2:20" ht="66" customHeight="1" x14ac:dyDescent="0.2">
      <c r="B108" s="266" t="s">
        <v>807</v>
      </c>
      <c r="C108" s="266"/>
      <c r="D108" s="267" t="s">
        <v>1076</v>
      </c>
      <c r="E108" s="267"/>
      <c r="F108" s="267"/>
      <c r="G108" s="267"/>
      <c r="H108" s="267"/>
      <c r="I108" s="267"/>
      <c r="J108" s="267"/>
      <c r="K108" s="268" t="s">
        <v>753</v>
      </c>
      <c r="L108" s="268"/>
      <c r="M108" s="268"/>
      <c r="N108" s="268"/>
      <c r="O108" s="268"/>
      <c r="P108" s="268"/>
      <c r="Q108" s="268"/>
      <c r="R108" s="268"/>
      <c r="S108" s="269">
        <v>43963</v>
      </c>
      <c r="T108" s="269"/>
    </row>
    <row r="109" spans="2:20" ht="31.15" customHeight="1" x14ac:dyDescent="0.2">
      <c r="B109" s="266" t="s">
        <v>801</v>
      </c>
      <c r="C109" s="266"/>
      <c r="D109" s="267" t="s">
        <v>1077</v>
      </c>
      <c r="E109" s="267"/>
      <c r="F109" s="267"/>
      <c r="G109" s="267"/>
      <c r="H109" s="267"/>
      <c r="I109" s="267"/>
      <c r="J109" s="267"/>
      <c r="K109" s="268" t="s">
        <v>753</v>
      </c>
      <c r="L109" s="268"/>
      <c r="M109" s="268"/>
      <c r="N109" s="268"/>
      <c r="O109" s="268"/>
      <c r="P109" s="268"/>
      <c r="Q109" s="268"/>
      <c r="R109" s="268"/>
      <c r="S109" s="269">
        <v>43781</v>
      </c>
      <c r="T109" s="269"/>
    </row>
    <row r="110" spans="2:20" ht="52.15" customHeight="1" x14ac:dyDescent="0.2">
      <c r="B110" s="266" t="s">
        <v>1078</v>
      </c>
      <c r="C110" s="266"/>
      <c r="D110" s="267" t="s">
        <v>1079</v>
      </c>
      <c r="E110" s="267"/>
      <c r="F110" s="267"/>
      <c r="G110" s="267"/>
      <c r="H110" s="267"/>
      <c r="I110" s="267"/>
      <c r="J110" s="267"/>
      <c r="K110" s="268" t="s">
        <v>753</v>
      </c>
      <c r="L110" s="268"/>
      <c r="M110" s="268"/>
      <c r="N110" s="268"/>
      <c r="O110" s="268"/>
      <c r="P110" s="268"/>
      <c r="Q110" s="268"/>
      <c r="R110" s="268"/>
      <c r="S110" s="269">
        <v>43964</v>
      </c>
      <c r="T110" s="269"/>
    </row>
    <row r="111" spans="2:20" ht="60" customHeight="1" x14ac:dyDescent="0.2">
      <c r="B111" s="266" t="s">
        <v>801</v>
      </c>
      <c r="C111" s="266"/>
      <c r="D111" s="267" t="s">
        <v>1080</v>
      </c>
      <c r="E111" s="267"/>
      <c r="F111" s="267"/>
      <c r="G111" s="267"/>
      <c r="H111" s="267"/>
      <c r="I111" s="267"/>
      <c r="J111" s="267"/>
      <c r="K111" s="268" t="s">
        <v>753</v>
      </c>
      <c r="L111" s="268"/>
      <c r="M111" s="268"/>
      <c r="N111" s="268"/>
      <c r="O111" s="268"/>
      <c r="P111" s="268"/>
      <c r="Q111" s="268"/>
      <c r="R111" s="268"/>
      <c r="S111" s="269">
        <v>43964</v>
      </c>
      <c r="T111" s="269"/>
    </row>
    <row r="112" spans="2:20" ht="30.6" customHeight="1" x14ac:dyDescent="0.2">
      <c r="B112" s="266" t="s">
        <v>801</v>
      </c>
      <c r="C112" s="266"/>
      <c r="D112" s="267" t="s">
        <v>1081</v>
      </c>
      <c r="E112" s="267"/>
      <c r="F112" s="267"/>
      <c r="G112" s="267"/>
      <c r="H112" s="267"/>
      <c r="I112" s="267"/>
      <c r="J112" s="267"/>
      <c r="K112" s="268" t="s">
        <v>753</v>
      </c>
      <c r="L112" s="268"/>
      <c r="M112" s="268"/>
      <c r="N112" s="268"/>
      <c r="O112" s="268"/>
      <c r="P112" s="268"/>
      <c r="Q112" s="268"/>
      <c r="R112" s="268"/>
      <c r="S112" s="269">
        <v>43964</v>
      </c>
      <c r="T112" s="269"/>
    </row>
    <row r="113" spans="1:20" ht="30.6" customHeight="1" x14ac:dyDescent="0.2">
      <c r="B113" s="266" t="s">
        <v>801</v>
      </c>
      <c r="C113" s="266"/>
      <c r="D113" s="267" t="s">
        <v>1082</v>
      </c>
      <c r="E113" s="267"/>
      <c r="F113" s="267"/>
      <c r="G113" s="267"/>
      <c r="H113" s="267"/>
      <c r="I113" s="267"/>
      <c r="J113" s="267"/>
      <c r="K113" s="268" t="s">
        <v>753</v>
      </c>
      <c r="L113" s="268"/>
      <c r="M113" s="268"/>
      <c r="N113" s="268"/>
      <c r="O113" s="268"/>
      <c r="P113" s="268"/>
      <c r="Q113" s="268"/>
      <c r="R113" s="268"/>
      <c r="S113" s="269">
        <v>43964</v>
      </c>
      <c r="T113" s="269"/>
    </row>
    <row r="114" spans="1:20" ht="25.9" customHeight="1" x14ac:dyDescent="0.2">
      <c r="A114" s="2"/>
      <c r="B114" s="472" t="s">
        <v>42</v>
      </c>
      <c r="C114" s="473"/>
      <c r="D114" s="473"/>
      <c r="E114" s="473"/>
      <c r="F114" s="473"/>
      <c r="G114" s="473"/>
      <c r="H114" s="473"/>
      <c r="I114" s="473"/>
      <c r="J114" s="473"/>
      <c r="K114" s="473"/>
      <c r="L114" s="473"/>
      <c r="M114" s="473"/>
      <c r="N114" s="473"/>
      <c r="O114" s="473"/>
      <c r="P114" s="473"/>
      <c r="Q114" s="473"/>
      <c r="R114" s="473"/>
      <c r="S114" s="473"/>
      <c r="T114" s="474"/>
    </row>
    <row r="115" spans="1:20" ht="24.6" customHeight="1" x14ac:dyDescent="0.2">
      <c r="A115" s="2"/>
      <c r="B115" s="354" t="s">
        <v>43</v>
      </c>
      <c r="C115" s="355"/>
      <c r="D115" s="355"/>
      <c r="E115" s="356"/>
      <c r="F115" s="138" t="s">
        <v>30</v>
      </c>
      <c r="G115" s="354" t="s">
        <v>44</v>
      </c>
      <c r="H115" s="355"/>
      <c r="I115" s="355"/>
      <c r="J115" s="355"/>
      <c r="K115" s="355"/>
      <c r="L115" s="355"/>
      <c r="M115" s="355"/>
      <c r="N115" s="355"/>
      <c r="O115" s="355"/>
      <c r="P115" s="355"/>
      <c r="Q115" s="355"/>
      <c r="R115" s="356"/>
      <c r="S115" s="354" t="s">
        <v>4</v>
      </c>
      <c r="T115" s="356"/>
    </row>
    <row r="116" spans="1:20" ht="37.9" customHeight="1" x14ac:dyDescent="0.2">
      <c r="A116" s="2"/>
      <c r="B116" s="256" t="s">
        <v>1099</v>
      </c>
      <c r="C116" s="256"/>
      <c r="D116" s="256"/>
      <c r="E116" s="256"/>
      <c r="F116" s="218">
        <v>4</v>
      </c>
      <c r="G116" s="267" t="s">
        <v>1100</v>
      </c>
      <c r="H116" s="267"/>
      <c r="I116" s="267"/>
      <c r="J116" s="267"/>
      <c r="K116" s="267"/>
      <c r="L116" s="267"/>
      <c r="M116" s="267"/>
      <c r="N116" s="267"/>
      <c r="O116" s="267"/>
      <c r="P116" s="267"/>
      <c r="Q116" s="267"/>
      <c r="R116" s="267"/>
      <c r="S116" s="269">
        <v>43963</v>
      </c>
      <c r="T116" s="269"/>
    </row>
    <row r="117" spans="1:20" ht="37.9" customHeight="1" x14ac:dyDescent="0.2">
      <c r="A117" s="2"/>
      <c r="B117" s="256" t="s">
        <v>1101</v>
      </c>
      <c r="C117" s="256"/>
      <c r="D117" s="256"/>
      <c r="E117" s="256"/>
      <c r="F117" s="218">
        <v>1</v>
      </c>
      <c r="G117" s="267" t="s">
        <v>1102</v>
      </c>
      <c r="H117" s="267"/>
      <c r="I117" s="267"/>
      <c r="J117" s="267"/>
      <c r="K117" s="267"/>
      <c r="L117" s="267"/>
      <c r="M117" s="267"/>
      <c r="N117" s="267"/>
      <c r="O117" s="267"/>
      <c r="P117" s="267"/>
      <c r="Q117" s="267"/>
      <c r="R117" s="267"/>
      <c r="S117" s="269">
        <v>43959</v>
      </c>
      <c r="T117" s="269"/>
    </row>
    <row r="118" spans="1:20" ht="37.9" customHeight="1" x14ac:dyDescent="0.2">
      <c r="A118" s="2"/>
      <c r="B118" s="256"/>
      <c r="C118" s="256"/>
      <c r="D118" s="256"/>
      <c r="E118" s="256"/>
      <c r="F118" s="218">
        <v>2</v>
      </c>
      <c r="G118" s="267" t="s">
        <v>1103</v>
      </c>
      <c r="H118" s="267"/>
      <c r="I118" s="267"/>
      <c r="J118" s="267"/>
      <c r="K118" s="267"/>
      <c r="L118" s="267"/>
      <c r="M118" s="267"/>
      <c r="N118" s="267"/>
      <c r="O118" s="267"/>
      <c r="P118" s="267"/>
      <c r="Q118" s="267"/>
      <c r="R118" s="267"/>
      <c r="S118" s="269">
        <v>43959</v>
      </c>
      <c r="T118" s="269"/>
    </row>
    <row r="119" spans="1:20" ht="37.9" customHeight="1" x14ac:dyDescent="0.2">
      <c r="A119" s="2"/>
      <c r="B119" s="256" t="s">
        <v>1104</v>
      </c>
      <c r="C119" s="256"/>
      <c r="D119" s="256"/>
      <c r="E119" s="256"/>
      <c r="F119" s="218">
        <v>1</v>
      </c>
      <c r="G119" s="267" t="s">
        <v>1105</v>
      </c>
      <c r="H119" s="267"/>
      <c r="I119" s="267"/>
      <c r="J119" s="267"/>
      <c r="K119" s="267"/>
      <c r="L119" s="267"/>
      <c r="M119" s="267"/>
      <c r="N119" s="267"/>
      <c r="O119" s="267"/>
      <c r="P119" s="267"/>
      <c r="Q119" s="267"/>
      <c r="R119" s="267"/>
      <c r="S119" s="269">
        <v>43958</v>
      </c>
      <c r="T119" s="269"/>
    </row>
    <row r="120" spans="1:20" ht="37.9" customHeight="1" x14ac:dyDescent="0.2">
      <c r="A120" s="2"/>
      <c r="B120" s="256" t="s">
        <v>760</v>
      </c>
      <c r="C120" s="256"/>
      <c r="D120" s="256"/>
      <c r="E120" s="256"/>
      <c r="F120" s="218" t="s">
        <v>38</v>
      </c>
      <c r="G120" s="267" t="s">
        <v>1106</v>
      </c>
      <c r="H120" s="267"/>
      <c r="I120" s="267"/>
      <c r="J120" s="267"/>
      <c r="K120" s="267"/>
      <c r="L120" s="267"/>
      <c r="M120" s="267"/>
      <c r="N120" s="267"/>
      <c r="O120" s="267"/>
      <c r="P120" s="267"/>
      <c r="Q120" s="267"/>
      <c r="R120" s="267"/>
      <c r="S120" s="269">
        <v>43963</v>
      </c>
      <c r="T120" s="269"/>
    </row>
    <row r="121" spans="1:20" ht="37.9" customHeight="1" x14ac:dyDescent="0.2">
      <c r="A121" s="2"/>
      <c r="B121" s="256" t="s">
        <v>910</v>
      </c>
      <c r="C121" s="256"/>
      <c r="D121" s="256"/>
      <c r="E121" s="256"/>
      <c r="F121" s="218" t="s">
        <v>34</v>
      </c>
      <c r="G121" s="267" t="s">
        <v>1107</v>
      </c>
      <c r="H121" s="267"/>
      <c r="I121" s="267"/>
      <c r="J121" s="267"/>
      <c r="K121" s="267"/>
      <c r="L121" s="267"/>
      <c r="M121" s="267"/>
      <c r="N121" s="267"/>
      <c r="O121" s="267"/>
      <c r="P121" s="267"/>
      <c r="Q121" s="267"/>
      <c r="R121" s="267"/>
      <c r="S121" s="269">
        <v>43962</v>
      </c>
      <c r="T121" s="269"/>
    </row>
    <row r="122" spans="1:20" ht="37.9" customHeight="1" x14ac:dyDescent="0.2">
      <c r="A122" s="2"/>
      <c r="B122" s="256"/>
      <c r="C122" s="256"/>
      <c r="D122" s="256"/>
      <c r="E122" s="256"/>
      <c r="F122" s="218">
        <v>1</v>
      </c>
      <c r="G122" s="267" t="s">
        <v>1107</v>
      </c>
      <c r="H122" s="267"/>
      <c r="I122" s="267"/>
      <c r="J122" s="267"/>
      <c r="K122" s="267"/>
      <c r="L122" s="267"/>
      <c r="M122" s="267"/>
      <c r="N122" s="267"/>
      <c r="O122" s="267"/>
      <c r="P122" s="267"/>
      <c r="Q122" s="267"/>
      <c r="R122" s="267"/>
      <c r="S122" s="269">
        <v>43964</v>
      </c>
      <c r="T122" s="269"/>
    </row>
    <row r="123" spans="1:20" ht="37.9" customHeight="1" x14ac:dyDescent="0.2">
      <c r="A123" s="2"/>
      <c r="B123" s="256" t="s">
        <v>1108</v>
      </c>
      <c r="C123" s="256"/>
      <c r="D123" s="256"/>
      <c r="E123" s="256"/>
      <c r="F123" s="218" t="s">
        <v>34</v>
      </c>
      <c r="G123" s="267" t="s">
        <v>1109</v>
      </c>
      <c r="H123" s="267"/>
      <c r="I123" s="267"/>
      <c r="J123" s="267"/>
      <c r="K123" s="267"/>
      <c r="L123" s="267"/>
      <c r="M123" s="267"/>
      <c r="N123" s="267"/>
      <c r="O123" s="267"/>
      <c r="P123" s="267"/>
      <c r="Q123" s="267"/>
      <c r="R123" s="267"/>
      <c r="S123" s="269">
        <v>43963</v>
      </c>
      <c r="T123" s="269"/>
    </row>
    <row r="124" spans="1:20" ht="37.9" customHeight="1" x14ac:dyDescent="0.2">
      <c r="A124" s="2"/>
      <c r="B124" s="256" t="s">
        <v>1110</v>
      </c>
      <c r="C124" s="256"/>
      <c r="D124" s="256"/>
      <c r="E124" s="256"/>
      <c r="F124" s="218" t="s">
        <v>34</v>
      </c>
      <c r="G124" s="267" t="s">
        <v>1111</v>
      </c>
      <c r="H124" s="267"/>
      <c r="I124" s="267"/>
      <c r="J124" s="267"/>
      <c r="K124" s="267"/>
      <c r="L124" s="267"/>
      <c r="M124" s="267"/>
      <c r="N124" s="267"/>
      <c r="O124" s="267"/>
      <c r="P124" s="267"/>
      <c r="Q124" s="267"/>
      <c r="R124" s="267"/>
      <c r="S124" s="269">
        <v>43962</v>
      </c>
      <c r="T124" s="269"/>
    </row>
    <row r="125" spans="1:20" ht="15" customHeight="1" x14ac:dyDescent="0.2">
      <c r="B125" s="67"/>
      <c r="C125" s="62"/>
      <c r="D125" s="62"/>
      <c r="E125" s="62"/>
      <c r="F125" s="62"/>
      <c r="G125" s="62"/>
      <c r="H125" s="62"/>
      <c r="I125" s="62"/>
      <c r="J125" s="62"/>
      <c r="K125" s="62"/>
      <c r="L125" s="62"/>
      <c r="M125" s="62"/>
      <c r="N125" s="62"/>
      <c r="O125" s="62"/>
      <c r="P125" s="62"/>
      <c r="Q125" s="62"/>
      <c r="R125" s="62"/>
      <c r="S125" s="62"/>
      <c r="T125" s="63"/>
    </row>
    <row r="126" spans="1:20" ht="25.5" customHeight="1" x14ac:dyDescent="0.2">
      <c r="B126" s="465" t="s">
        <v>433</v>
      </c>
      <c r="C126" s="466"/>
      <c r="D126" s="466"/>
      <c r="E126" s="466"/>
      <c r="F126" s="466"/>
      <c r="G126" s="466"/>
      <c r="H126" s="466"/>
      <c r="I126" s="466"/>
      <c r="J126" s="466"/>
      <c r="K126" s="466"/>
      <c r="L126" s="466"/>
      <c r="M126" s="466"/>
      <c r="N126" s="466"/>
      <c r="O126" s="466"/>
      <c r="P126" s="466"/>
      <c r="Q126" s="466"/>
      <c r="R126" s="466"/>
      <c r="S126" s="466"/>
      <c r="T126" s="467"/>
    </row>
    <row r="127" spans="1:20" ht="34.9" customHeight="1" x14ac:dyDescent="0.2">
      <c r="B127" s="470" t="s">
        <v>45</v>
      </c>
      <c r="C127" s="471"/>
      <c r="D127" s="354" t="s">
        <v>572</v>
      </c>
      <c r="E127" s="355"/>
      <c r="F127" s="355"/>
      <c r="G127" s="355"/>
      <c r="H127" s="355"/>
      <c r="I127" s="355"/>
      <c r="J127" s="356"/>
      <c r="K127" s="354" t="s">
        <v>46</v>
      </c>
      <c r="L127" s="355"/>
      <c r="M127" s="355"/>
      <c r="N127" s="355"/>
      <c r="O127" s="355"/>
      <c r="P127" s="355"/>
      <c r="Q127" s="355"/>
      <c r="R127" s="356"/>
      <c r="S127" s="354" t="s">
        <v>4</v>
      </c>
      <c r="T127" s="356"/>
    </row>
    <row r="128" spans="1:20" ht="30" customHeight="1" x14ac:dyDescent="0.2">
      <c r="B128" s="227" t="s">
        <v>489</v>
      </c>
      <c r="C128" s="228"/>
      <c r="D128" s="237" t="s">
        <v>573</v>
      </c>
      <c r="E128" s="238"/>
      <c r="F128" s="238"/>
      <c r="G128" s="238"/>
      <c r="H128" s="238"/>
      <c r="I128" s="238"/>
      <c r="J128" s="239"/>
      <c r="K128" s="229" t="s">
        <v>490</v>
      </c>
      <c r="L128" s="230"/>
      <c r="M128" s="230"/>
      <c r="N128" s="230"/>
      <c r="O128" s="230"/>
      <c r="P128" s="230"/>
      <c r="Q128" s="230"/>
      <c r="R128" s="231"/>
      <c r="S128" s="232" t="s">
        <v>1120</v>
      </c>
      <c r="T128" s="233"/>
    </row>
    <row r="129" spans="2:20" ht="55.15" customHeight="1" x14ac:dyDescent="0.2">
      <c r="B129" s="227" t="s">
        <v>489</v>
      </c>
      <c r="C129" s="228"/>
      <c r="D129" s="229" t="s">
        <v>1121</v>
      </c>
      <c r="E129" s="230"/>
      <c r="F129" s="230"/>
      <c r="G129" s="230"/>
      <c r="H129" s="230"/>
      <c r="I129" s="230"/>
      <c r="J129" s="231"/>
      <c r="K129" s="229" t="s">
        <v>1122</v>
      </c>
      <c r="L129" s="230"/>
      <c r="M129" s="230"/>
      <c r="N129" s="230"/>
      <c r="O129" s="230"/>
      <c r="P129" s="230"/>
      <c r="Q129" s="230"/>
      <c r="R129" s="231"/>
      <c r="S129" s="232">
        <v>43958</v>
      </c>
      <c r="T129" s="233"/>
    </row>
    <row r="130" spans="2:20" ht="30" customHeight="1" x14ac:dyDescent="0.2">
      <c r="B130" s="227" t="s">
        <v>9</v>
      </c>
      <c r="C130" s="228"/>
      <c r="D130" s="229" t="s">
        <v>1123</v>
      </c>
      <c r="E130" s="230"/>
      <c r="F130" s="230"/>
      <c r="G130" s="230"/>
      <c r="H130" s="230"/>
      <c r="I130" s="230"/>
      <c r="J130" s="231"/>
      <c r="K130" s="229" t="s">
        <v>1124</v>
      </c>
      <c r="L130" s="230"/>
      <c r="M130" s="230"/>
      <c r="N130" s="230"/>
      <c r="O130" s="230"/>
      <c r="P130" s="230"/>
      <c r="Q130" s="230"/>
      <c r="R130" s="231"/>
      <c r="S130" s="232">
        <v>43959</v>
      </c>
      <c r="T130" s="233"/>
    </row>
    <row r="131" spans="2:20" ht="36.6" customHeight="1" x14ac:dyDescent="0.2">
      <c r="B131" s="227" t="s">
        <v>489</v>
      </c>
      <c r="C131" s="228"/>
      <c r="D131" s="237" t="s">
        <v>1125</v>
      </c>
      <c r="E131" s="238"/>
      <c r="F131" s="238"/>
      <c r="G131" s="238"/>
      <c r="H131" s="238"/>
      <c r="I131" s="238"/>
      <c r="J131" s="239"/>
      <c r="K131" s="229" t="s">
        <v>1126</v>
      </c>
      <c r="L131" s="230"/>
      <c r="M131" s="230"/>
      <c r="N131" s="230"/>
      <c r="O131" s="230"/>
      <c r="P131" s="230"/>
      <c r="Q131" s="230"/>
      <c r="R131" s="231"/>
      <c r="S131" s="232">
        <v>43962</v>
      </c>
      <c r="T131" s="233"/>
    </row>
    <row r="132" spans="2:20" ht="30" customHeight="1" x14ac:dyDescent="0.2">
      <c r="B132" s="227" t="s">
        <v>9</v>
      </c>
      <c r="C132" s="228"/>
      <c r="D132" s="229" t="s">
        <v>1127</v>
      </c>
      <c r="E132" s="230"/>
      <c r="F132" s="230"/>
      <c r="G132" s="230"/>
      <c r="H132" s="230"/>
      <c r="I132" s="230"/>
      <c r="J132" s="231"/>
      <c r="K132" s="229" t="s">
        <v>1128</v>
      </c>
      <c r="L132" s="230"/>
      <c r="M132" s="230"/>
      <c r="N132" s="230"/>
      <c r="O132" s="230"/>
      <c r="P132" s="230"/>
      <c r="Q132" s="230"/>
      <c r="R132" s="231"/>
      <c r="S132" s="232">
        <v>43962</v>
      </c>
      <c r="T132" s="233"/>
    </row>
    <row r="133" spans="2:20" ht="29.45" customHeight="1" x14ac:dyDescent="0.2">
      <c r="B133" s="335" t="s">
        <v>9</v>
      </c>
      <c r="C133" s="336"/>
      <c r="D133" s="229" t="s">
        <v>1129</v>
      </c>
      <c r="E133" s="230"/>
      <c r="F133" s="230"/>
      <c r="G133" s="230"/>
      <c r="H133" s="230"/>
      <c r="I133" s="230"/>
      <c r="J133" s="231"/>
      <c r="K133" s="229" t="s">
        <v>1130</v>
      </c>
      <c r="L133" s="230"/>
      <c r="M133" s="230"/>
      <c r="N133" s="230"/>
      <c r="O133" s="230"/>
      <c r="P133" s="230"/>
      <c r="Q133" s="230"/>
      <c r="R133" s="231"/>
      <c r="S133" s="232">
        <v>43963</v>
      </c>
      <c r="T133" s="233"/>
    </row>
    <row r="134" spans="2:20" ht="33.6" customHeight="1" x14ac:dyDescent="0.2">
      <c r="B134" s="335" t="s">
        <v>9</v>
      </c>
      <c r="C134" s="336"/>
      <c r="D134" s="229" t="s">
        <v>1131</v>
      </c>
      <c r="E134" s="230"/>
      <c r="F134" s="230"/>
      <c r="G134" s="230"/>
      <c r="H134" s="230"/>
      <c r="I134" s="230"/>
      <c r="J134" s="231"/>
      <c r="K134" s="229" t="s">
        <v>1132</v>
      </c>
      <c r="L134" s="230"/>
      <c r="M134" s="230"/>
      <c r="N134" s="230"/>
      <c r="O134" s="230"/>
      <c r="P134" s="230"/>
      <c r="Q134" s="230"/>
      <c r="R134" s="231"/>
      <c r="S134" s="232">
        <v>43963</v>
      </c>
      <c r="T134" s="233"/>
    </row>
    <row r="135" spans="2:20" ht="29.45" customHeight="1" x14ac:dyDescent="0.2">
      <c r="B135" s="335" t="s">
        <v>10</v>
      </c>
      <c r="C135" s="336"/>
      <c r="D135" s="229" t="s">
        <v>1133</v>
      </c>
      <c r="E135" s="230"/>
      <c r="F135" s="230"/>
      <c r="G135" s="230"/>
      <c r="H135" s="230"/>
      <c r="I135" s="230"/>
      <c r="J135" s="231"/>
      <c r="K135" s="229" t="s">
        <v>1134</v>
      </c>
      <c r="L135" s="230"/>
      <c r="M135" s="230"/>
      <c r="N135" s="230"/>
      <c r="O135" s="230"/>
      <c r="P135" s="230"/>
      <c r="Q135" s="230"/>
      <c r="R135" s="231"/>
      <c r="S135" s="232">
        <v>43964</v>
      </c>
      <c r="T135" s="233"/>
    </row>
    <row r="136" spans="2:20" ht="37.9" customHeight="1" x14ac:dyDescent="0.2">
      <c r="B136" s="227" t="s">
        <v>489</v>
      </c>
      <c r="C136" s="228"/>
      <c r="D136" s="237" t="s">
        <v>721</v>
      </c>
      <c r="E136" s="238"/>
      <c r="F136" s="238"/>
      <c r="G136" s="238"/>
      <c r="H136" s="238"/>
      <c r="I136" s="238"/>
      <c r="J136" s="239"/>
      <c r="K136" s="229" t="s">
        <v>722</v>
      </c>
      <c r="L136" s="230"/>
      <c r="M136" s="230"/>
      <c r="N136" s="230"/>
      <c r="O136" s="230"/>
      <c r="P136" s="230"/>
      <c r="Q136" s="230"/>
      <c r="R136" s="231"/>
      <c r="S136" s="232" t="s">
        <v>1120</v>
      </c>
      <c r="T136" s="233"/>
    </row>
    <row r="137" spans="2:20" s="3" customFormat="1" ht="22.5" customHeight="1" x14ac:dyDescent="0.2">
      <c r="B137" s="337" t="s">
        <v>47</v>
      </c>
      <c r="C137" s="338"/>
      <c r="D137" s="338"/>
      <c r="E137" s="338"/>
      <c r="F137" s="338"/>
      <c r="G137" s="338"/>
      <c r="H137" s="338"/>
      <c r="I137" s="338"/>
      <c r="J137" s="338"/>
      <c r="K137" s="338"/>
      <c r="L137" s="338"/>
      <c r="M137" s="338"/>
      <c r="N137" s="338"/>
      <c r="O137" s="338"/>
      <c r="P137" s="338"/>
      <c r="Q137" s="338"/>
      <c r="R137" s="338"/>
      <c r="S137" s="338"/>
      <c r="T137" s="339"/>
    </row>
    <row r="138" spans="2:20" s="6" customFormat="1" ht="22.5" customHeight="1" x14ac:dyDescent="0.2">
      <c r="B138" s="340" t="s">
        <v>48</v>
      </c>
      <c r="C138" s="341"/>
      <c r="D138" s="341"/>
      <c r="E138" s="341"/>
      <c r="F138" s="341"/>
      <c r="G138" s="341"/>
      <c r="H138" s="341"/>
      <c r="I138" s="341"/>
      <c r="J138" s="341"/>
      <c r="K138" s="341"/>
      <c r="L138" s="341"/>
      <c r="M138" s="341"/>
      <c r="N138" s="341"/>
      <c r="O138" s="341"/>
      <c r="P138" s="341"/>
      <c r="Q138" s="341"/>
      <c r="R138" s="341"/>
      <c r="S138" s="341"/>
      <c r="T138" s="342"/>
    </row>
    <row r="139" spans="2:20" s="7" customFormat="1" ht="47.1" customHeight="1" x14ac:dyDescent="0.25">
      <c r="B139" s="343" t="s">
        <v>574</v>
      </c>
      <c r="C139" s="344"/>
      <c r="D139" s="344"/>
      <c r="E139" s="344"/>
      <c r="F139" s="344"/>
      <c r="G139" s="344"/>
      <c r="H139" s="344"/>
      <c r="I139" s="344"/>
      <c r="J139" s="344"/>
      <c r="K139" s="344"/>
      <c r="L139" s="344"/>
      <c r="M139" s="344"/>
      <c r="N139" s="344"/>
      <c r="O139" s="344"/>
      <c r="P139" s="344"/>
      <c r="Q139" s="344"/>
      <c r="R139" s="344"/>
      <c r="S139" s="344"/>
      <c r="T139" s="345"/>
    </row>
    <row r="140" spans="2:20" s="6" customFormat="1" ht="22.5" customHeight="1" x14ac:dyDescent="0.2">
      <c r="B140" s="346"/>
      <c r="C140" s="347"/>
      <c r="D140" s="347"/>
      <c r="E140" s="347"/>
      <c r="F140" s="347"/>
      <c r="G140" s="347"/>
      <c r="H140" s="347"/>
      <c r="I140" s="347"/>
      <c r="J140" s="347"/>
      <c r="K140" s="347"/>
      <c r="L140" s="347"/>
      <c r="M140" s="347"/>
      <c r="N140" s="347"/>
      <c r="O140" s="347"/>
      <c r="P140" s="347"/>
      <c r="Q140" s="347"/>
      <c r="R140" s="347"/>
      <c r="S140" s="347"/>
      <c r="T140" s="348"/>
    </row>
    <row r="141" spans="2:20" s="6" customFormat="1" ht="22.5" customHeight="1" x14ac:dyDescent="0.2">
      <c r="B141" s="291" t="s">
        <v>49</v>
      </c>
      <c r="C141" s="292"/>
      <c r="D141" s="292"/>
      <c r="E141" s="292"/>
      <c r="F141" s="292"/>
      <c r="G141" s="292"/>
      <c r="H141" s="292"/>
      <c r="I141" s="292"/>
      <c r="J141" s="292"/>
      <c r="K141" s="292"/>
      <c r="L141" s="292"/>
      <c r="M141" s="292"/>
      <c r="N141" s="292"/>
      <c r="O141" s="292"/>
      <c r="P141" s="292"/>
      <c r="Q141" s="292"/>
      <c r="R141" s="292"/>
      <c r="S141" s="292"/>
      <c r="T141" s="293"/>
    </row>
    <row r="142" spans="2:20" s="6" customFormat="1" ht="22.5" customHeight="1" x14ac:dyDescent="0.2">
      <c r="B142" s="352" t="s">
        <v>50</v>
      </c>
      <c r="C142" s="352"/>
      <c r="D142" s="360" t="s">
        <v>575</v>
      </c>
      <c r="E142" s="376"/>
      <c r="F142" s="376"/>
      <c r="G142" s="376"/>
      <c r="H142" s="376"/>
      <c r="I142" s="376"/>
      <c r="J142" s="361"/>
      <c r="K142" s="386" t="s">
        <v>25</v>
      </c>
      <c r="L142" s="386"/>
      <c r="M142" s="386"/>
      <c r="N142" s="386"/>
      <c r="O142" s="386"/>
      <c r="P142" s="386"/>
      <c r="Q142" s="386"/>
      <c r="R142" s="386"/>
      <c r="S142" s="360" t="s">
        <v>51</v>
      </c>
      <c r="T142" s="361"/>
    </row>
    <row r="143" spans="2:20" s="6" customFormat="1" ht="277.89999999999998" customHeight="1" x14ac:dyDescent="0.2">
      <c r="B143" s="327" t="s">
        <v>52</v>
      </c>
      <c r="C143" s="327"/>
      <c r="D143" s="328" t="s">
        <v>576</v>
      </c>
      <c r="E143" s="329"/>
      <c r="F143" s="329"/>
      <c r="G143" s="329"/>
      <c r="H143" s="329"/>
      <c r="I143" s="329"/>
      <c r="J143" s="330"/>
      <c r="K143" s="326" t="s">
        <v>604</v>
      </c>
      <c r="L143" s="326"/>
      <c r="M143" s="326"/>
      <c r="N143" s="326"/>
      <c r="O143" s="326"/>
      <c r="P143" s="326"/>
      <c r="Q143" s="326"/>
      <c r="R143" s="326"/>
      <c r="S143" s="460" t="s">
        <v>605</v>
      </c>
      <c r="T143" s="461"/>
    </row>
    <row r="144" spans="2:20" s="6" customFormat="1" ht="126.75" customHeight="1" x14ac:dyDescent="0.2">
      <c r="B144" s="327" t="s">
        <v>53</v>
      </c>
      <c r="C144" s="327"/>
      <c r="D144" s="349" t="s">
        <v>577</v>
      </c>
      <c r="E144" s="350"/>
      <c r="F144" s="350"/>
      <c r="G144" s="350"/>
      <c r="H144" s="350"/>
      <c r="I144" s="350"/>
      <c r="J144" s="351"/>
      <c r="K144" s="353" t="s">
        <v>54</v>
      </c>
      <c r="L144" s="353"/>
      <c r="M144" s="353"/>
      <c r="N144" s="353"/>
      <c r="O144" s="353"/>
      <c r="P144" s="353"/>
      <c r="Q144" s="353"/>
      <c r="R144" s="353"/>
      <c r="S144" s="460" t="s">
        <v>605</v>
      </c>
      <c r="T144" s="461"/>
    </row>
    <row r="145" spans="2:20" s="6" customFormat="1" ht="82.5" customHeight="1" x14ac:dyDescent="0.2">
      <c r="B145" s="327" t="s">
        <v>55</v>
      </c>
      <c r="C145" s="327"/>
      <c r="D145" s="349" t="s">
        <v>578</v>
      </c>
      <c r="E145" s="350"/>
      <c r="F145" s="350"/>
      <c r="G145" s="350"/>
      <c r="H145" s="350"/>
      <c r="I145" s="350"/>
      <c r="J145" s="351"/>
      <c r="K145" s="353" t="s">
        <v>56</v>
      </c>
      <c r="L145" s="353"/>
      <c r="M145" s="353"/>
      <c r="N145" s="353"/>
      <c r="O145" s="353"/>
      <c r="P145" s="353"/>
      <c r="Q145" s="353"/>
      <c r="R145" s="353"/>
      <c r="S145" s="479" t="s">
        <v>57</v>
      </c>
      <c r="T145" s="480"/>
    </row>
    <row r="146" spans="2:20" s="6" customFormat="1" ht="329.25" customHeight="1" x14ac:dyDescent="0.2">
      <c r="B146" s="327" t="s">
        <v>22</v>
      </c>
      <c r="C146" s="327"/>
      <c r="D146" s="349" t="s">
        <v>579</v>
      </c>
      <c r="E146" s="350"/>
      <c r="F146" s="350"/>
      <c r="G146" s="350"/>
      <c r="H146" s="350"/>
      <c r="I146" s="350"/>
      <c r="J146" s="351"/>
      <c r="K146" s="267" t="s">
        <v>117</v>
      </c>
      <c r="L146" s="475"/>
      <c r="M146" s="475"/>
      <c r="N146" s="475"/>
      <c r="O146" s="475"/>
      <c r="P146" s="475"/>
      <c r="Q146" s="475"/>
      <c r="R146" s="475"/>
      <c r="S146" s="479" t="s">
        <v>57</v>
      </c>
      <c r="T146" s="480"/>
    </row>
    <row r="147" spans="2:20" s="6" customFormat="1" ht="158.1" customHeight="1" x14ac:dyDescent="0.2">
      <c r="B147" s="327" t="s">
        <v>58</v>
      </c>
      <c r="C147" s="327"/>
      <c r="D147" s="349" t="s">
        <v>580</v>
      </c>
      <c r="E147" s="350"/>
      <c r="F147" s="350"/>
      <c r="G147" s="350"/>
      <c r="H147" s="350"/>
      <c r="I147" s="350"/>
      <c r="J147" s="351"/>
      <c r="K147" s="353" t="s">
        <v>59</v>
      </c>
      <c r="L147" s="353"/>
      <c r="M147" s="353"/>
      <c r="N147" s="353"/>
      <c r="O147" s="353"/>
      <c r="P147" s="353"/>
      <c r="Q147" s="353"/>
      <c r="R147" s="353"/>
      <c r="S147" s="460" t="s">
        <v>60</v>
      </c>
      <c r="T147" s="461"/>
    </row>
    <row r="148" spans="2:20" s="6" customFormat="1" ht="22.5" customHeight="1" x14ac:dyDescent="0.2">
      <c r="B148" s="288"/>
      <c r="C148" s="289"/>
      <c r="D148" s="289"/>
      <c r="E148" s="289"/>
      <c r="F148" s="289"/>
      <c r="G148" s="289"/>
      <c r="H148" s="289"/>
      <c r="I148" s="289"/>
      <c r="J148" s="289"/>
      <c r="K148" s="289"/>
      <c r="L148" s="289"/>
      <c r="M148" s="289"/>
      <c r="N148" s="289"/>
      <c r="O148" s="289"/>
      <c r="P148" s="289"/>
      <c r="Q148" s="289"/>
      <c r="R148" s="289"/>
      <c r="S148" s="289"/>
      <c r="T148" s="290"/>
    </row>
    <row r="149" spans="2:20" s="3" customFormat="1" ht="22.5" customHeight="1" x14ac:dyDescent="0.2">
      <c r="B149" s="291" t="s">
        <v>118</v>
      </c>
      <c r="C149" s="292"/>
      <c r="D149" s="292"/>
      <c r="E149" s="292"/>
      <c r="F149" s="292"/>
      <c r="G149" s="292"/>
      <c r="H149" s="292"/>
      <c r="I149" s="292"/>
      <c r="J149" s="292"/>
      <c r="K149" s="292"/>
      <c r="L149" s="292"/>
      <c r="M149" s="292"/>
      <c r="N149" s="292"/>
      <c r="O149" s="292"/>
      <c r="P149" s="292"/>
      <c r="Q149" s="292"/>
      <c r="R149" s="292"/>
      <c r="S149" s="292"/>
      <c r="T149" s="293"/>
    </row>
    <row r="150" spans="2:20" s="3" customFormat="1" ht="29.25" customHeight="1" x14ac:dyDescent="0.2">
      <c r="B150" s="4"/>
      <c r="C150" s="4"/>
      <c r="D150" s="4"/>
      <c r="E150" s="4"/>
      <c r="F150" s="4"/>
      <c r="G150" s="104"/>
      <c r="H150" s="4"/>
      <c r="I150" s="5"/>
      <c r="J150" s="4"/>
      <c r="K150" s="4"/>
      <c r="L150" s="481"/>
      <c r="M150" s="482"/>
      <c r="N150" s="482"/>
      <c r="O150" s="482"/>
      <c r="P150" s="482"/>
      <c r="Q150" s="482"/>
      <c r="R150" s="482"/>
      <c r="S150" s="482"/>
      <c r="T150" s="483"/>
    </row>
    <row r="151" spans="2:20" s="3" customFormat="1" ht="22.5" customHeight="1" x14ac:dyDescent="0.2">
      <c r="B151" s="476" t="s">
        <v>61</v>
      </c>
      <c r="C151" s="477"/>
      <c r="D151" s="477"/>
      <c r="E151" s="477"/>
      <c r="F151" s="477"/>
      <c r="G151" s="477"/>
      <c r="H151" s="477"/>
      <c r="I151" s="477"/>
      <c r="J151" s="477"/>
      <c r="K151" s="478"/>
      <c r="L151" s="484"/>
      <c r="M151" s="485"/>
      <c r="N151" s="485"/>
      <c r="O151" s="485"/>
      <c r="P151" s="485"/>
      <c r="Q151" s="485"/>
      <c r="R151" s="485"/>
      <c r="S151" s="485"/>
      <c r="T151" s="486"/>
    </row>
    <row r="152" spans="2:20" s="3" customFormat="1" ht="28.5" customHeight="1" x14ac:dyDescent="0.2">
      <c r="B152" s="327" t="s">
        <v>62</v>
      </c>
      <c r="C152" s="327"/>
      <c r="D152" s="327"/>
      <c r="E152" s="476" t="s">
        <v>525</v>
      </c>
      <c r="F152" s="478"/>
      <c r="G152" s="8" t="s">
        <v>63</v>
      </c>
      <c r="H152" s="9" t="s">
        <v>64</v>
      </c>
      <c r="I152" s="10" t="s">
        <v>65</v>
      </c>
      <c r="J152" s="100" t="s">
        <v>66</v>
      </c>
      <c r="K152" s="100" t="s">
        <v>67</v>
      </c>
      <c r="L152" s="484"/>
      <c r="M152" s="485"/>
      <c r="N152" s="485"/>
      <c r="O152" s="485"/>
      <c r="P152" s="485"/>
      <c r="Q152" s="485"/>
      <c r="R152" s="485"/>
      <c r="S152" s="485"/>
      <c r="T152" s="486"/>
    </row>
    <row r="153" spans="2:20" s="3" customFormat="1" ht="25.5" customHeight="1" x14ac:dyDescent="0.2">
      <c r="B153" s="261" t="s">
        <v>68</v>
      </c>
      <c r="C153" s="262"/>
      <c r="D153" s="263"/>
      <c r="E153" s="264">
        <v>38.89</v>
      </c>
      <c r="F153" s="265"/>
      <c r="G153" s="13">
        <f>+E166</f>
        <v>0.54930000000000001</v>
      </c>
      <c r="H153" s="27">
        <f>+G166</f>
        <v>0.66200000000000003</v>
      </c>
      <c r="I153" s="11">
        <v>42684</v>
      </c>
      <c r="J153" s="11">
        <v>44549</v>
      </c>
      <c r="K153" s="12">
        <f t="shared" ref="K153:K160" si="0">+J153-I153</f>
        <v>1865</v>
      </c>
      <c r="L153" s="484"/>
      <c r="M153" s="485"/>
      <c r="N153" s="485"/>
      <c r="O153" s="485"/>
      <c r="P153" s="485"/>
      <c r="Q153" s="485"/>
      <c r="R153" s="485"/>
      <c r="S153" s="485"/>
      <c r="T153" s="486"/>
    </row>
    <row r="154" spans="2:20" s="3" customFormat="1" ht="15" customHeight="1" x14ac:dyDescent="0.2">
      <c r="B154" s="261" t="s">
        <v>69</v>
      </c>
      <c r="C154" s="262"/>
      <c r="D154" s="263"/>
      <c r="E154" s="264">
        <v>21.84</v>
      </c>
      <c r="F154" s="265"/>
      <c r="G154" s="13">
        <f>+F205</f>
        <v>0.49630000000000002</v>
      </c>
      <c r="H154" s="27">
        <f>+H205</f>
        <v>0.55110000000000003</v>
      </c>
      <c r="I154" s="11">
        <v>43044</v>
      </c>
      <c r="J154" s="11">
        <v>44484</v>
      </c>
      <c r="K154" s="12">
        <f t="shared" si="0"/>
        <v>1440</v>
      </c>
      <c r="L154" s="484"/>
      <c r="M154" s="485"/>
      <c r="N154" s="485"/>
      <c r="O154" s="485"/>
      <c r="P154" s="485"/>
      <c r="Q154" s="485"/>
      <c r="R154" s="485"/>
      <c r="S154" s="485"/>
      <c r="T154" s="486"/>
    </row>
    <row r="155" spans="2:20" s="3" customFormat="1" ht="30.75" customHeight="1" x14ac:dyDescent="0.2">
      <c r="B155" s="261" t="s">
        <v>70</v>
      </c>
      <c r="C155" s="262"/>
      <c r="D155" s="263"/>
      <c r="E155" s="264">
        <v>0</v>
      </c>
      <c r="F155" s="265"/>
      <c r="G155" s="185">
        <f>F236</f>
        <v>1</v>
      </c>
      <c r="H155" s="186">
        <f>H236</f>
        <v>1</v>
      </c>
      <c r="I155" s="11">
        <v>42689</v>
      </c>
      <c r="J155" s="11">
        <v>42840</v>
      </c>
      <c r="K155" s="12">
        <f t="shared" si="0"/>
        <v>151</v>
      </c>
      <c r="L155" s="484"/>
      <c r="M155" s="485"/>
      <c r="N155" s="485"/>
      <c r="O155" s="485"/>
      <c r="P155" s="485"/>
      <c r="Q155" s="485"/>
      <c r="R155" s="485"/>
      <c r="S155" s="485"/>
      <c r="T155" s="486"/>
    </row>
    <row r="156" spans="2:20" s="3" customFormat="1" ht="25.5" customHeight="1" x14ac:dyDescent="0.2">
      <c r="B156" s="261" t="s">
        <v>71</v>
      </c>
      <c r="C156" s="262"/>
      <c r="D156" s="263"/>
      <c r="E156" s="264">
        <v>34.69</v>
      </c>
      <c r="F156" s="265"/>
      <c r="G156" s="13">
        <f>+E251</f>
        <v>0.64469999999999994</v>
      </c>
      <c r="H156" s="27">
        <f>+G251</f>
        <v>0.69910000000000005</v>
      </c>
      <c r="I156" s="11">
        <v>42684</v>
      </c>
      <c r="J156" s="11">
        <v>44549</v>
      </c>
      <c r="K156" s="12">
        <f t="shared" si="0"/>
        <v>1865</v>
      </c>
      <c r="L156" s="484"/>
      <c r="M156" s="485"/>
      <c r="N156" s="485"/>
      <c r="O156" s="485"/>
      <c r="P156" s="485"/>
      <c r="Q156" s="485"/>
      <c r="R156" s="485"/>
      <c r="S156" s="485"/>
      <c r="T156" s="486"/>
    </row>
    <row r="157" spans="2:20" s="3" customFormat="1" ht="23.25" customHeight="1" x14ac:dyDescent="0.2">
      <c r="B157" s="261" t="s">
        <v>751</v>
      </c>
      <c r="C157" s="262"/>
      <c r="D157" s="263"/>
      <c r="E157" s="492">
        <v>4.58</v>
      </c>
      <c r="F157" s="493"/>
      <c r="G157" s="185">
        <f>+H274</f>
        <v>1</v>
      </c>
      <c r="H157" s="186">
        <f>+H271</f>
        <v>1</v>
      </c>
      <c r="I157" s="11">
        <v>42684</v>
      </c>
      <c r="J157" s="11">
        <v>43921</v>
      </c>
      <c r="K157" s="498">
        <f t="shared" si="0"/>
        <v>1237</v>
      </c>
      <c r="L157" s="484"/>
      <c r="M157" s="485"/>
      <c r="N157" s="485"/>
      <c r="O157" s="485"/>
      <c r="P157" s="485"/>
      <c r="Q157" s="485"/>
      <c r="R157" s="485"/>
      <c r="S157" s="485"/>
      <c r="T157" s="486"/>
    </row>
    <row r="158" spans="2:20" s="3" customFormat="1" ht="22.5" customHeight="1" x14ac:dyDescent="0.2">
      <c r="B158" s="261" t="s">
        <v>752</v>
      </c>
      <c r="C158" s="262"/>
      <c r="D158" s="263"/>
      <c r="E158" s="494"/>
      <c r="F158" s="495"/>
      <c r="G158" s="185">
        <f>+F287</f>
        <v>1</v>
      </c>
      <c r="H158" s="186">
        <f>+H287</f>
        <v>1</v>
      </c>
      <c r="I158" s="11">
        <v>42684</v>
      </c>
      <c r="J158" s="11">
        <v>43921</v>
      </c>
      <c r="K158" s="499"/>
      <c r="L158" s="484"/>
      <c r="M158" s="485"/>
      <c r="N158" s="485"/>
      <c r="O158" s="485"/>
      <c r="P158" s="485"/>
      <c r="Q158" s="485"/>
      <c r="R158" s="485"/>
      <c r="S158" s="485"/>
      <c r="T158" s="486"/>
    </row>
    <row r="159" spans="2:20" s="18" customFormat="1" ht="19.5" customHeight="1" x14ac:dyDescent="0.2">
      <c r="B159" s="261" t="s">
        <v>102</v>
      </c>
      <c r="C159" s="262"/>
      <c r="D159" s="263"/>
      <c r="E159" s="496"/>
      <c r="F159" s="497"/>
      <c r="G159" s="185">
        <v>1</v>
      </c>
      <c r="H159" s="186">
        <v>1</v>
      </c>
      <c r="I159" s="14"/>
      <c r="J159" s="14"/>
      <c r="K159" s="500"/>
      <c r="L159" s="484"/>
      <c r="M159" s="485"/>
      <c r="N159" s="485"/>
      <c r="O159" s="485"/>
      <c r="P159" s="485"/>
      <c r="Q159" s="485"/>
      <c r="R159" s="485"/>
      <c r="S159" s="485"/>
      <c r="T159" s="486"/>
    </row>
    <row r="160" spans="2:20" s="18" customFormat="1" ht="21.75" customHeight="1" x14ac:dyDescent="0.25">
      <c r="B160" s="476" t="s">
        <v>72</v>
      </c>
      <c r="C160" s="477"/>
      <c r="D160" s="478"/>
      <c r="E160" s="490">
        <f>SUM(E153:F157)</f>
        <v>100</v>
      </c>
      <c r="F160" s="491"/>
      <c r="G160" s="182">
        <f>+G153*E153+G154*E154+G155*E155+G156*E156+G158*E157</f>
        <v>59.146112000000002</v>
      </c>
      <c r="H160" s="182">
        <f>+H153*E153+H154*E154+H155*E155+H156*E156+H159*E157</f>
        <v>66.612983</v>
      </c>
      <c r="I160" s="183">
        <v>42684</v>
      </c>
      <c r="J160" s="183">
        <v>44549</v>
      </c>
      <c r="K160" s="184">
        <f t="shared" si="0"/>
        <v>1865</v>
      </c>
      <c r="L160" s="484"/>
      <c r="M160" s="485"/>
      <c r="N160" s="485"/>
      <c r="O160" s="485"/>
      <c r="P160" s="485"/>
      <c r="Q160" s="485"/>
      <c r="R160" s="485"/>
      <c r="S160" s="485"/>
      <c r="T160" s="486"/>
    </row>
    <row r="161" spans="2:20" s="18" customFormat="1" ht="14.25" x14ac:dyDescent="0.2">
      <c r="B161" s="101"/>
      <c r="C161" s="101"/>
      <c r="D161" s="101"/>
      <c r="E161" s="13"/>
      <c r="F161" s="13"/>
      <c r="G161" s="15"/>
      <c r="H161" s="14"/>
      <c r="I161" s="16"/>
      <c r="J161" s="14"/>
      <c r="K161" s="14"/>
      <c r="L161" s="487"/>
      <c r="M161" s="488"/>
      <c r="N161" s="488"/>
      <c r="O161" s="488"/>
      <c r="P161" s="488"/>
      <c r="Q161" s="488"/>
      <c r="R161" s="488"/>
      <c r="S161" s="488"/>
      <c r="T161" s="489"/>
    </row>
    <row r="162" spans="2:20" s="3" customFormat="1" ht="15" customHeight="1" x14ac:dyDescent="0.2">
      <c r="B162" s="501" t="s">
        <v>73</v>
      </c>
      <c r="C162" s="502"/>
      <c r="D162" s="502"/>
      <c r="E162" s="502"/>
      <c r="F162" s="502"/>
      <c r="G162" s="502"/>
      <c r="H162" s="502"/>
      <c r="I162" s="502"/>
      <c r="J162" s="502"/>
      <c r="K162" s="502"/>
      <c r="L162" s="502"/>
      <c r="M162" s="502"/>
      <c r="N162" s="502"/>
      <c r="O162" s="502"/>
      <c r="P162" s="502"/>
      <c r="Q162" s="502"/>
      <c r="R162" s="502"/>
      <c r="S162" s="502"/>
      <c r="T162" s="503"/>
    </row>
    <row r="163" spans="2:20" s="3" customFormat="1" ht="22.5" customHeight="1" x14ac:dyDescent="0.2">
      <c r="B163" s="276" t="s">
        <v>589</v>
      </c>
      <c r="C163" s="277"/>
      <c r="D163" s="277"/>
      <c r="E163" s="277"/>
      <c r="F163" s="277"/>
      <c r="G163" s="277"/>
      <c r="H163" s="277"/>
      <c r="I163" s="277"/>
      <c r="J163" s="277"/>
      <c r="K163" s="277"/>
      <c r="L163" s="277"/>
      <c r="M163" s="277"/>
      <c r="N163" s="277"/>
      <c r="O163" s="277"/>
      <c r="P163" s="277"/>
      <c r="Q163" s="277"/>
      <c r="R163" s="277"/>
      <c r="S163" s="277"/>
      <c r="T163" s="278"/>
    </row>
    <row r="164" spans="2:20" s="3" customFormat="1" ht="33.75" customHeight="1" x14ac:dyDescent="0.2">
      <c r="B164" s="270" t="s">
        <v>119</v>
      </c>
      <c r="C164" s="271"/>
      <c r="D164" s="271"/>
      <c r="E164" s="271"/>
      <c r="F164" s="271"/>
      <c r="G164" s="271"/>
      <c r="H164" s="271"/>
      <c r="I164" s="271"/>
      <c r="J164" s="271"/>
      <c r="K164" s="272"/>
      <c r="L164" s="279"/>
      <c r="M164" s="280"/>
      <c r="N164" s="280"/>
      <c r="O164" s="280"/>
      <c r="P164" s="280"/>
      <c r="Q164" s="280"/>
      <c r="R164" s="280"/>
      <c r="S164" s="280"/>
      <c r="T164" s="281"/>
    </row>
    <row r="165" spans="2:20" s="3" customFormat="1" ht="22.5" customHeight="1" x14ac:dyDescent="0.2">
      <c r="B165" s="256" t="s">
        <v>74</v>
      </c>
      <c r="C165" s="256"/>
      <c r="D165" s="256"/>
      <c r="E165" s="227" t="s">
        <v>526</v>
      </c>
      <c r="F165" s="228"/>
      <c r="G165" s="256" t="s">
        <v>64</v>
      </c>
      <c r="H165" s="256"/>
      <c r="I165" s="256" t="s">
        <v>75</v>
      </c>
      <c r="J165" s="256"/>
      <c r="K165" s="256"/>
      <c r="L165" s="282"/>
      <c r="M165" s="283"/>
      <c r="N165" s="283"/>
      <c r="O165" s="283"/>
      <c r="P165" s="283"/>
      <c r="Q165" s="283"/>
      <c r="R165" s="283"/>
      <c r="S165" s="283"/>
      <c r="T165" s="284"/>
    </row>
    <row r="166" spans="2:20" s="3" customFormat="1" ht="22.5" customHeight="1" x14ac:dyDescent="0.2">
      <c r="B166" s="234" t="s">
        <v>76</v>
      </c>
      <c r="C166" s="234"/>
      <c r="D166" s="234"/>
      <c r="E166" s="294">
        <f>+G169</f>
        <v>0.54930000000000001</v>
      </c>
      <c r="F166" s="296"/>
      <c r="G166" s="257">
        <v>0.66200000000000003</v>
      </c>
      <c r="H166" s="257"/>
      <c r="I166" s="252">
        <f>E166-G166</f>
        <v>-0.11270000000000002</v>
      </c>
      <c r="J166" s="252"/>
      <c r="K166" s="252"/>
      <c r="L166" s="282"/>
      <c r="M166" s="283"/>
      <c r="N166" s="283"/>
      <c r="O166" s="283"/>
      <c r="P166" s="283"/>
      <c r="Q166" s="283"/>
      <c r="R166" s="283"/>
      <c r="S166" s="283"/>
      <c r="T166" s="284"/>
    </row>
    <row r="167" spans="2:20" s="3" customFormat="1" ht="22.5" customHeight="1" x14ac:dyDescent="0.2">
      <c r="B167" s="288"/>
      <c r="C167" s="289"/>
      <c r="D167" s="289"/>
      <c r="E167" s="289"/>
      <c r="F167" s="289"/>
      <c r="G167" s="289"/>
      <c r="H167" s="289"/>
      <c r="I167" s="289"/>
      <c r="J167" s="289"/>
      <c r="K167" s="290"/>
      <c r="L167" s="282"/>
      <c r="M167" s="283"/>
      <c r="N167" s="283"/>
      <c r="O167" s="283"/>
      <c r="P167" s="283"/>
      <c r="Q167" s="283"/>
      <c r="R167" s="283"/>
      <c r="S167" s="283"/>
      <c r="T167" s="284"/>
    </row>
    <row r="168" spans="2:20" s="3" customFormat="1" ht="32.25" customHeight="1" x14ac:dyDescent="0.2">
      <c r="B168" s="256" t="s">
        <v>77</v>
      </c>
      <c r="C168" s="256"/>
      <c r="D168" s="256" t="s">
        <v>66</v>
      </c>
      <c r="E168" s="256"/>
      <c r="F168" s="97" t="s">
        <v>78</v>
      </c>
      <c r="G168" s="252" t="s">
        <v>79</v>
      </c>
      <c r="H168" s="252"/>
      <c r="I168" s="97" t="s">
        <v>80</v>
      </c>
      <c r="J168" s="252" t="s">
        <v>81</v>
      </c>
      <c r="K168" s="252"/>
      <c r="L168" s="282"/>
      <c r="M168" s="283"/>
      <c r="N168" s="283"/>
      <c r="O168" s="283"/>
      <c r="P168" s="283"/>
      <c r="Q168" s="283"/>
      <c r="R168" s="283"/>
      <c r="S168" s="283"/>
      <c r="T168" s="284"/>
    </row>
    <row r="169" spans="2:20" s="3" customFormat="1" ht="29.25" customHeight="1" x14ac:dyDescent="0.2">
      <c r="B169" s="297">
        <f>I153</f>
        <v>42684</v>
      </c>
      <c r="C169" s="235"/>
      <c r="D169" s="297">
        <f>J153</f>
        <v>44549</v>
      </c>
      <c r="E169" s="235"/>
      <c r="F169" s="17">
        <f>K153</f>
        <v>1865</v>
      </c>
      <c r="G169" s="294">
        <v>0.54930000000000001</v>
      </c>
      <c r="H169" s="295"/>
      <c r="I169" s="295"/>
      <c r="J169" s="295"/>
      <c r="K169" s="296"/>
      <c r="L169" s="282"/>
      <c r="M169" s="283"/>
      <c r="N169" s="283"/>
      <c r="O169" s="283"/>
      <c r="P169" s="283"/>
      <c r="Q169" s="283"/>
      <c r="R169" s="283"/>
      <c r="S169" s="283"/>
      <c r="T169" s="284"/>
    </row>
    <row r="170" spans="2:20" s="3" customFormat="1" ht="25.5" customHeight="1" x14ac:dyDescent="0.2">
      <c r="B170" s="288"/>
      <c r="C170" s="289"/>
      <c r="D170" s="289"/>
      <c r="E170" s="289"/>
      <c r="F170" s="289"/>
      <c r="G170" s="289"/>
      <c r="H170" s="289"/>
      <c r="I170" s="289"/>
      <c r="J170" s="289"/>
      <c r="K170" s="290"/>
      <c r="L170" s="282"/>
      <c r="M170" s="283"/>
      <c r="N170" s="283"/>
      <c r="O170" s="283"/>
      <c r="P170" s="283"/>
      <c r="Q170" s="283"/>
      <c r="R170" s="283"/>
      <c r="S170" s="283"/>
      <c r="T170" s="284"/>
    </row>
    <row r="171" spans="2:20" s="3" customFormat="1" ht="19.5" customHeight="1" x14ac:dyDescent="0.2">
      <c r="B171" s="270" t="s">
        <v>82</v>
      </c>
      <c r="C171" s="271"/>
      <c r="D171" s="271"/>
      <c r="E171" s="271"/>
      <c r="F171" s="271"/>
      <c r="G171" s="271"/>
      <c r="H171" s="271"/>
      <c r="I171" s="271"/>
      <c r="J171" s="271"/>
      <c r="K171" s="272"/>
      <c r="L171" s="285"/>
      <c r="M171" s="286"/>
      <c r="N171" s="286"/>
      <c r="O171" s="286"/>
      <c r="P171" s="286"/>
      <c r="Q171" s="286"/>
      <c r="R171" s="286"/>
      <c r="S171" s="286"/>
      <c r="T171" s="287"/>
    </row>
    <row r="172" spans="2:20" s="3" customFormat="1" ht="22.5" customHeight="1" x14ac:dyDescent="0.2">
      <c r="B172" s="258" t="s">
        <v>83</v>
      </c>
      <c r="C172" s="258"/>
      <c r="D172" s="258"/>
      <c r="E172" s="258"/>
      <c r="F172" s="298" t="s">
        <v>781</v>
      </c>
      <c r="G172" s="298"/>
      <c r="H172" s="298"/>
      <c r="I172" s="298"/>
      <c r="J172" s="299" t="s">
        <v>84</v>
      </c>
      <c r="K172" s="300"/>
      <c r="L172" s="300"/>
      <c r="M172" s="300"/>
      <c r="N172" s="300"/>
      <c r="O172" s="300"/>
      <c r="P172" s="300"/>
      <c r="Q172" s="300"/>
      <c r="R172" s="300"/>
      <c r="S172" s="300"/>
      <c r="T172" s="301"/>
    </row>
    <row r="173" spans="2:20" s="3" customFormat="1" ht="19.5" customHeight="1" x14ac:dyDescent="0.2">
      <c r="B173" s="258" t="s">
        <v>85</v>
      </c>
      <c r="C173" s="258"/>
      <c r="D173" s="258" t="s">
        <v>527</v>
      </c>
      <c r="E173" s="258"/>
      <c r="F173" s="298"/>
      <c r="G173" s="298"/>
      <c r="H173" s="298"/>
      <c r="I173" s="298"/>
      <c r="J173" s="302"/>
      <c r="K173" s="303"/>
      <c r="L173" s="303"/>
      <c r="M173" s="303"/>
      <c r="N173" s="303"/>
      <c r="O173" s="303"/>
      <c r="P173" s="303"/>
      <c r="Q173" s="303"/>
      <c r="R173" s="303"/>
      <c r="S173" s="303"/>
      <c r="T173" s="304"/>
    </row>
    <row r="174" spans="2:20" s="3" customFormat="1" ht="38.450000000000003" customHeight="1" x14ac:dyDescent="0.2">
      <c r="B174" s="243" t="s">
        <v>588</v>
      </c>
      <c r="C174" s="244"/>
      <c r="D174" s="243" t="s">
        <v>761</v>
      </c>
      <c r="E174" s="244"/>
      <c r="F174" s="243" t="s">
        <v>809</v>
      </c>
      <c r="G174" s="245"/>
      <c r="H174" s="245"/>
      <c r="I174" s="244"/>
      <c r="J174" s="240" t="s">
        <v>819</v>
      </c>
      <c r="K174" s="241"/>
      <c r="L174" s="241"/>
      <c r="M174" s="241"/>
      <c r="N174" s="241"/>
      <c r="O174" s="241"/>
      <c r="P174" s="241"/>
      <c r="Q174" s="241"/>
      <c r="R174" s="241"/>
      <c r="S174" s="241"/>
      <c r="T174" s="242"/>
    </row>
    <row r="175" spans="2:20" s="3" customFormat="1" ht="40.9" customHeight="1" x14ac:dyDescent="0.2">
      <c r="B175" s="243" t="s">
        <v>866</v>
      </c>
      <c r="C175" s="244"/>
      <c r="D175" s="243"/>
      <c r="E175" s="244"/>
      <c r="F175" s="249" t="s">
        <v>867</v>
      </c>
      <c r="G175" s="250"/>
      <c r="H175" s="250"/>
      <c r="I175" s="251"/>
      <c r="J175" s="240" t="s">
        <v>929</v>
      </c>
      <c r="K175" s="241"/>
      <c r="L175" s="241"/>
      <c r="M175" s="241"/>
      <c r="N175" s="241"/>
      <c r="O175" s="241"/>
      <c r="P175" s="241"/>
      <c r="Q175" s="241"/>
      <c r="R175" s="241"/>
      <c r="S175" s="241"/>
      <c r="T175" s="242"/>
    </row>
    <row r="176" spans="2:20" s="3" customFormat="1" ht="29.45" customHeight="1" x14ac:dyDescent="0.2">
      <c r="B176" s="243" t="s">
        <v>930</v>
      </c>
      <c r="C176" s="244"/>
      <c r="D176" s="243"/>
      <c r="E176" s="244"/>
      <c r="F176" s="249" t="s">
        <v>931</v>
      </c>
      <c r="G176" s="250"/>
      <c r="H176" s="250"/>
      <c r="I176" s="251"/>
      <c r="J176" s="240" t="s">
        <v>932</v>
      </c>
      <c r="K176" s="241"/>
      <c r="L176" s="241"/>
      <c r="M176" s="241"/>
      <c r="N176" s="241"/>
      <c r="O176" s="241"/>
      <c r="P176" s="241"/>
      <c r="Q176" s="241"/>
      <c r="R176" s="241"/>
      <c r="S176" s="241"/>
      <c r="T176" s="242"/>
    </row>
    <row r="177" spans="2:20" s="3" customFormat="1" ht="40.15" customHeight="1" x14ac:dyDescent="0.2">
      <c r="B177" s="243" t="s">
        <v>933</v>
      </c>
      <c r="C177" s="244"/>
      <c r="D177" s="243"/>
      <c r="E177" s="244"/>
      <c r="F177" s="249" t="s">
        <v>934</v>
      </c>
      <c r="G177" s="250"/>
      <c r="H177" s="250"/>
      <c r="I177" s="251"/>
      <c r="J177" s="240" t="s">
        <v>935</v>
      </c>
      <c r="K177" s="241"/>
      <c r="L177" s="241"/>
      <c r="M177" s="241"/>
      <c r="N177" s="241"/>
      <c r="O177" s="241"/>
      <c r="P177" s="241"/>
      <c r="Q177" s="241"/>
      <c r="R177" s="241"/>
      <c r="S177" s="241"/>
      <c r="T177" s="242"/>
    </row>
    <row r="178" spans="2:20" s="3" customFormat="1" ht="52.15" customHeight="1" x14ac:dyDescent="0.2">
      <c r="B178" s="243" t="s">
        <v>763</v>
      </c>
      <c r="C178" s="244"/>
      <c r="D178" s="243"/>
      <c r="E178" s="244"/>
      <c r="F178" s="249" t="s">
        <v>764</v>
      </c>
      <c r="G178" s="250"/>
      <c r="H178" s="250"/>
      <c r="I178" s="251"/>
      <c r="J178" s="240" t="s">
        <v>936</v>
      </c>
      <c r="K178" s="241"/>
      <c r="L178" s="241"/>
      <c r="M178" s="241"/>
      <c r="N178" s="241"/>
      <c r="O178" s="241"/>
      <c r="P178" s="241"/>
      <c r="Q178" s="241"/>
      <c r="R178" s="241"/>
      <c r="S178" s="241"/>
      <c r="T178" s="242"/>
    </row>
    <row r="179" spans="2:20" s="3" customFormat="1" ht="41.45" customHeight="1" x14ac:dyDescent="0.2">
      <c r="B179" s="249" t="s">
        <v>868</v>
      </c>
      <c r="C179" s="251"/>
      <c r="D179" s="243"/>
      <c r="E179" s="244"/>
      <c r="F179" s="243" t="s">
        <v>869</v>
      </c>
      <c r="G179" s="245"/>
      <c r="H179" s="245"/>
      <c r="I179" s="244"/>
      <c r="J179" s="240" t="s">
        <v>937</v>
      </c>
      <c r="K179" s="241"/>
      <c r="L179" s="241"/>
      <c r="M179" s="241"/>
      <c r="N179" s="241"/>
      <c r="O179" s="241"/>
      <c r="P179" s="241"/>
      <c r="Q179" s="241"/>
      <c r="R179" s="241"/>
      <c r="S179" s="241"/>
      <c r="T179" s="242"/>
    </row>
    <row r="180" spans="2:20" s="3" customFormat="1" ht="30" customHeight="1" x14ac:dyDescent="0.2">
      <c r="B180" s="249" t="s">
        <v>810</v>
      </c>
      <c r="C180" s="251"/>
      <c r="D180" s="243"/>
      <c r="E180" s="244"/>
      <c r="F180" s="243" t="s">
        <v>811</v>
      </c>
      <c r="G180" s="245"/>
      <c r="H180" s="245"/>
      <c r="I180" s="244"/>
      <c r="J180" s="240" t="s">
        <v>870</v>
      </c>
      <c r="K180" s="241"/>
      <c r="L180" s="241"/>
      <c r="M180" s="241"/>
      <c r="N180" s="241"/>
      <c r="O180" s="241"/>
      <c r="P180" s="241"/>
      <c r="Q180" s="241"/>
      <c r="R180" s="241"/>
      <c r="S180" s="241"/>
      <c r="T180" s="242"/>
    </row>
    <row r="181" spans="2:20" s="3" customFormat="1" ht="51" customHeight="1" x14ac:dyDescent="0.2">
      <c r="B181" s="243" t="s">
        <v>765</v>
      </c>
      <c r="C181" s="244"/>
      <c r="D181" s="243" t="s">
        <v>766</v>
      </c>
      <c r="E181" s="244"/>
      <c r="F181" s="249" t="s">
        <v>767</v>
      </c>
      <c r="G181" s="250"/>
      <c r="H181" s="250"/>
      <c r="I181" s="251"/>
      <c r="J181" s="240" t="s">
        <v>871</v>
      </c>
      <c r="K181" s="241"/>
      <c r="L181" s="241"/>
      <c r="M181" s="241"/>
      <c r="N181" s="241"/>
      <c r="O181" s="241"/>
      <c r="P181" s="241"/>
      <c r="Q181" s="241"/>
      <c r="R181" s="241"/>
      <c r="S181" s="241"/>
      <c r="T181" s="242"/>
    </row>
    <row r="182" spans="2:20" s="3" customFormat="1" ht="41.45" customHeight="1" x14ac:dyDescent="0.2">
      <c r="B182" s="243" t="s">
        <v>872</v>
      </c>
      <c r="C182" s="244"/>
      <c r="D182" s="243"/>
      <c r="E182" s="244"/>
      <c r="F182" s="249"/>
      <c r="G182" s="250"/>
      <c r="H182" s="250"/>
      <c r="I182" s="251"/>
      <c r="J182" s="240" t="s">
        <v>938</v>
      </c>
      <c r="K182" s="241"/>
      <c r="L182" s="241"/>
      <c r="M182" s="241"/>
      <c r="N182" s="241"/>
      <c r="O182" s="241"/>
      <c r="P182" s="241"/>
      <c r="Q182" s="241"/>
      <c r="R182" s="241"/>
      <c r="S182" s="241"/>
      <c r="T182" s="242"/>
    </row>
    <row r="183" spans="2:20" s="3" customFormat="1" ht="49.9" customHeight="1" x14ac:dyDescent="0.2">
      <c r="B183" s="243" t="s">
        <v>766</v>
      </c>
      <c r="C183" s="244"/>
      <c r="D183" s="243" t="s">
        <v>873</v>
      </c>
      <c r="E183" s="244"/>
      <c r="F183" s="249" t="s">
        <v>874</v>
      </c>
      <c r="G183" s="250"/>
      <c r="H183" s="250"/>
      <c r="I183" s="251"/>
      <c r="J183" s="240" t="s">
        <v>939</v>
      </c>
      <c r="K183" s="241"/>
      <c r="L183" s="241"/>
      <c r="M183" s="241"/>
      <c r="N183" s="241"/>
      <c r="O183" s="241"/>
      <c r="P183" s="241"/>
      <c r="Q183" s="241"/>
      <c r="R183" s="241"/>
      <c r="S183" s="241"/>
      <c r="T183" s="242"/>
    </row>
    <row r="184" spans="2:20" s="3" customFormat="1" ht="29.45" customHeight="1" x14ac:dyDescent="0.2">
      <c r="B184" s="243" t="s">
        <v>812</v>
      </c>
      <c r="C184" s="244"/>
      <c r="D184" s="243"/>
      <c r="E184" s="244"/>
      <c r="F184" s="249" t="s">
        <v>813</v>
      </c>
      <c r="G184" s="250"/>
      <c r="H184" s="250"/>
      <c r="I184" s="251"/>
      <c r="J184" s="240" t="s">
        <v>875</v>
      </c>
      <c r="K184" s="241"/>
      <c r="L184" s="241"/>
      <c r="M184" s="241"/>
      <c r="N184" s="241"/>
      <c r="O184" s="241"/>
      <c r="P184" s="241"/>
      <c r="Q184" s="241"/>
      <c r="R184" s="241"/>
      <c r="S184" s="241"/>
      <c r="T184" s="242"/>
    </row>
    <row r="185" spans="2:20" s="3" customFormat="1" ht="41.45" customHeight="1" x14ac:dyDescent="0.2">
      <c r="B185" s="243" t="s">
        <v>842</v>
      </c>
      <c r="C185" s="244"/>
      <c r="D185" s="243"/>
      <c r="E185" s="244"/>
      <c r="F185" s="249" t="s">
        <v>843</v>
      </c>
      <c r="G185" s="250"/>
      <c r="H185" s="250"/>
      <c r="I185" s="251"/>
      <c r="J185" s="240" t="s">
        <v>940</v>
      </c>
      <c r="K185" s="241"/>
      <c r="L185" s="241"/>
      <c r="M185" s="241"/>
      <c r="N185" s="241"/>
      <c r="O185" s="241"/>
      <c r="P185" s="241"/>
      <c r="Q185" s="241"/>
      <c r="R185" s="241"/>
      <c r="S185" s="241"/>
      <c r="T185" s="242"/>
    </row>
    <row r="186" spans="2:20" s="3" customFormat="1" ht="33" customHeight="1" x14ac:dyDescent="0.2">
      <c r="B186" s="249" t="s">
        <v>768</v>
      </c>
      <c r="C186" s="251"/>
      <c r="D186" s="243"/>
      <c r="E186" s="244"/>
      <c r="F186" s="249" t="s">
        <v>787</v>
      </c>
      <c r="G186" s="250"/>
      <c r="H186" s="250"/>
      <c r="I186" s="251"/>
      <c r="J186" s="240" t="s">
        <v>814</v>
      </c>
      <c r="K186" s="241"/>
      <c r="L186" s="241"/>
      <c r="M186" s="241"/>
      <c r="N186" s="241"/>
      <c r="O186" s="241"/>
      <c r="P186" s="241"/>
      <c r="Q186" s="241"/>
      <c r="R186" s="241"/>
      <c r="S186" s="241"/>
      <c r="T186" s="242"/>
    </row>
    <row r="187" spans="2:20" s="3" customFormat="1" ht="35.450000000000003" customHeight="1" x14ac:dyDescent="0.2">
      <c r="B187" s="243" t="s">
        <v>876</v>
      </c>
      <c r="C187" s="244"/>
      <c r="D187" s="243"/>
      <c r="E187" s="244"/>
      <c r="F187" s="243" t="s">
        <v>877</v>
      </c>
      <c r="G187" s="245"/>
      <c r="H187" s="245"/>
      <c r="I187" s="244"/>
      <c r="J187" s="240" t="s">
        <v>941</v>
      </c>
      <c r="K187" s="241"/>
      <c r="L187" s="241"/>
      <c r="M187" s="241"/>
      <c r="N187" s="241"/>
      <c r="O187" s="241"/>
      <c r="P187" s="241"/>
      <c r="Q187" s="241"/>
      <c r="R187" s="241"/>
      <c r="S187" s="241"/>
      <c r="T187" s="242"/>
    </row>
    <row r="188" spans="2:20" s="3" customFormat="1" ht="29.45" customHeight="1" x14ac:dyDescent="0.2">
      <c r="B188" s="243" t="s">
        <v>878</v>
      </c>
      <c r="C188" s="244"/>
      <c r="D188" s="243" t="s">
        <v>942</v>
      </c>
      <c r="E188" s="244"/>
      <c r="F188" s="243" t="s">
        <v>943</v>
      </c>
      <c r="G188" s="245"/>
      <c r="H188" s="245"/>
      <c r="I188" s="244"/>
      <c r="J188" s="240" t="s">
        <v>879</v>
      </c>
      <c r="K188" s="241"/>
      <c r="L188" s="241"/>
      <c r="M188" s="241"/>
      <c r="N188" s="241"/>
      <c r="O188" s="241"/>
      <c r="P188" s="241"/>
      <c r="Q188" s="241"/>
      <c r="R188" s="241"/>
      <c r="S188" s="241"/>
      <c r="T188" s="242"/>
    </row>
    <row r="189" spans="2:20" s="3" customFormat="1" ht="29.45" customHeight="1" x14ac:dyDescent="0.2">
      <c r="B189" s="243" t="s">
        <v>770</v>
      </c>
      <c r="C189" s="244"/>
      <c r="D189" s="243" t="s">
        <v>880</v>
      </c>
      <c r="E189" s="244"/>
      <c r="F189" s="243" t="s">
        <v>769</v>
      </c>
      <c r="G189" s="245"/>
      <c r="H189" s="245"/>
      <c r="I189" s="244"/>
      <c r="J189" s="240" t="s">
        <v>762</v>
      </c>
      <c r="K189" s="241"/>
      <c r="L189" s="241"/>
      <c r="M189" s="241"/>
      <c r="N189" s="241"/>
      <c r="O189" s="241"/>
      <c r="P189" s="241"/>
      <c r="Q189" s="241"/>
      <c r="R189" s="241"/>
      <c r="S189" s="241"/>
      <c r="T189" s="242"/>
    </row>
    <row r="190" spans="2:20" s="3" customFormat="1" ht="29.45" customHeight="1" x14ac:dyDescent="0.2">
      <c r="B190" s="243" t="s">
        <v>880</v>
      </c>
      <c r="C190" s="244"/>
      <c r="D190" s="243" t="s">
        <v>944</v>
      </c>
      <c r="E190" s="244"/>
      <c r="F190" s="243" t="s">
        <v>945</v>
      </c>
      <c r="G190" s="245"/>
      <c r="H190" s="245"/>
      <c r="I190" s="244"/>
      <c r="J190" s="240" t="s">
        <v>946</v>
      </c>
      <c r="K190" s="241"/>
      <c r="L190" s="241"/>
      <c r="M190" s="241"/>
      <c r="N190" s="241"/>
      <c r="O190" s="241"/>
      <c r="P190" s="241"/>
      <c r="Q190" s="241"/>
      <c r="R190" s="241"/>
      <c r="S190" s="241"/>
      <c r="T190" s="242"/>
    </row>
    <row r="191" spans="2:20" s="3" customFormat="1" ht="39.6" customHeight="1" x14ac:dyDescent="0.2">
      <c r="B191" s="243" t="s">
        <v>771</v>
      </c>
      <c r="C191" s="244"/>
      <c r="D191" s="243"/>
      <c r="E191" s="244"/>
      <c r="F191" s="243" t="s">
        <v>772</v>
      </c>
      <c r="G191" s="245"/>
      <c r="H191" s="245"/>
      <c r="I191" s="244"/>
      <c r="J191" s="240" t="s">
        <v>947</v>
      </c>
      <c r="K191" s="241"/>
      <c r="L191" s="241"/>
      <c r="M191" s="241"/>
      <c r="N191" s="241"/>
      <c r="O191" s="241"/>
      <c r="P191" s="241"/>
      <c r="Q191" s="241"/>
      <c r="R191" s="241"/>
      <c r="S191" s="241"/>
      <c r="T191" s="242"/>
    </row>
    <row r="192" spans="2:20" s="3" customFormat="1" ht="62.45" customHeight="1" x14ac:dyDescent="0.2">
      <c r="B192" s="243" t="s">
        <v>881</v>
      </c>
      <c r="C192" s="244"/>
      <c r="D192" s="243" t="s">
        <v>882</v>
      </c>
      <c r="E192" s="244"/>
      <c r="F192" s="243" t="s">
        <v>883</v>
      </c>
      <c r="G192" s="245"/>
      <c r="H192" s="245"/>
      <c r="I192" s="244"/>
      <c r="J192" s="240" t="s">
        <v>949</v>
      </c>
      <c r="K192" s="241"/>
      <c r="L192" s="241"/>
      <c r="M192" s="241"/>
      <c r="N192" s="241"/>
      <c r="O192" s="241"/>
      <c r="P192" s="241"/>
      <c r="Q192" s="241"/>
      <c r="R192" s="241"/>
      <c r="S192" s="241"/>
      <c r="T192" s="242"/>
    </row>
    <row r="193" spans="2:20" s="3" customFormat="1" ht="43.15" customHeight="1" x14ac:dyDescent="0.2">
      <c r="B193" s="243" t="s">
        <v>815</v>
      </c>
      <c r="C193" s="244"/>
      <c r="D193" s="243"/>
      <c r="E193" s="244"/>
      <c r="F193" s="243" t="s">
        <v>816</v>
      </c>
      <c r="G193" s="245"/>
      <c r="H193" s="245"/>
      <c r="I193" s="244"/>
      <c r="J193" s="240" t="s">
        <v>889</v>
      </c>
      <c r="K193" s="241"/>
      <c r="L193" s="241"/>
      <c r="M193" s="241"/>
      <c r="N193" s="241"/>
      <c r="O193" s="241"/>
      <c r="P193" s="241"/>
      <c r="Q193" s="241"/>
      <c r="R193" s="241"/>
      <c r="S193" s="241"/>
      <c r="T193" s="242"/>
    </row>
    <row r="194" spans="2:20" s="3" customFormat="1" ht="29.45" customHeight="1" x14ac:dyDescent="0.2">
      <c r="B194" s="243" t="s">
        <v>884</v>
      </c>
      <c r="C194" s="244"/>
      <c r="D194" s="243"/>
      <c r="E194" s="244"/>
      <c r="F194" s="243" t="s">
        <v>885</v>
      </c>
      <c r="G194" s="245"/>
      <c r="H194" s="245"/>
      <c r="I194" s="244"/>
      <c r="J194" s="240" t="s">
        <v>762</v>
      </c>
      <c r="K194" s="241"/>
      <c r="L194" s="241"/>
      <c r="M194" s="241"/>
      <c r="N194" s="241"/>
      <c r="O194" s="241"/>
      <c r="P194" s="241"/>
      <c r="Q194" s="241"/>
      <c r="R194" s="241"/>
      <c r="S194" s="241"/>
      <c r="T194" s="242"/>
    </row>
    <row r="195" spans="2:20" s="3" customFormat="1" ht="70.150000000000006" customHeight="1" x14ac:dyDescent="0.2">
      <c r="B195" s="243" t="s">
        <v>886</v>
      </c>
      <c r="C195" s="244"/>
      <c r="D195" s="243" t="s">
        <v>817</v>
      </c>
      <c r="E195" s="244"/>
      <c r="F195" s="243" t="s">
        <v>818</v>
      </c>
      <c r="G195" s="245"/>
      <c r="H195" s="245"/>
      <c r="I195" s="244"/>
      <c r="J195" s="240" t="s">
        <v>948</v>
      </c>
      <c r="K195" s="241"/>
      <c r="L195" s="241"/>
      <c r="M195" s="241"/>
      <c r="N195" s="241"/>
      <c r="O195" s="241"/>
      <c r="P195" s="241"/>
      <c r="Q195" s="241"/>
      <c r="R195" s="241"/>
      <c r="S195" s="241"/>
      <c r="T195" s="242"/>
    </row>
    <row r="196" spans="2:20" s="3" customFormat="1" ht="35.450000000000003" customHeight="1" x14ac:dyDescent="0.2">
      <c r="B196" s="243" t="s">
        <v>773</v>
      </c>
      <c r="C196" s="244"/>
      <c r="D196" s="243" t="s">
        <v>774</v>
      </c>
      <c r="E196" s="244"/>
      <c r="F196" s="249" t="s">
        <v>887</v>
      </c>
      <c r="G196" s="250"/>
      <c r="H196" s="250"/>
      <c r="I196" s="251"/>
      <c r="J196" s="240" t="s">
        <v>762</v>
      </c>
      <c r="K196" s="241"/>
      <c r="L196" s="241"/>
      <c r="M196" s="241"/>
      <c r="N196" s="241"/>
      <c r="O196" s="241"/>
      <c r="P196" s="241"/>
      <c r="Q196" s="241"/>
      <c r="R196" s="241"/>
      <c r="S196" s="241"/>
      <c r="T196" s="242"/>
    </row>
    <row r="197" spans="2:20" s="3" customFormat="1" ht="35.450000000000003" customHeight="1" x14ac:dyDescent="0.2">
      <c r="B197" s="243" t="s">
        <v>775</v>
      </c>
      <c r="C197" s="244"/>
      <c r="D197" s="243" t="s">
        <v>776</v>
      </c>
      <c r="E197" s="244"/>
      <c r="F197" s="249" t="s">
        <v>887</v>
      </c>
      <c r="G197" s="250"/>
      <c r="H197" s="250"/>
      <c r="I197" s="251"/>
      <c r="J197" s="240" t="s">
        <v>888</v>
      </c>
      <c r="K197" s="241"/>
      <c r="L197" s="241"/>
      <c r="M197" s="241"/>
      <c r="N197" s="241"/>
      <c r="O197" s="241"/>
      <c r="P197" s="241"/>
      <c r="Q197" s="241"/>
      <c r="R197" s="241"/>
      <c r="S197" s="241"/>
      <c r="T197" s="242"/>
    </row>
    <row r="198" spans="2:20" s="3" customFormat="1" ht="35.450000000000003" customHeight="1" x14ac:dyDescent="0.2">
      <c r="B198" s="243"/>
      <c r="C198" s="244"/>
      <c r="D198" s="243"/>
      <c r="E198" s="244"/>
      <c r="F198" s="243" t="s">
        <v>777</v>
      </c>
      <c r="G198" s="245"/>
      <c r="H198" s="245"/>
      <c r="I198" s="244"/>
      <c r="J198" s="240" t="s">
        <v>778</v>
      </c>
      <c r="K198" s="241"/>
      <c r="L198" s="241"/>
      <c r="M198" s="241"/>
      <c r="N198" s="241"/>
      <c r="O198" s="241"/>
      <c r="P198" s="241"/>
      <c r="Q198" s="241"/>
      <c r="R198" s="241"/>
      <c r="S198" s="241"/>
      <c r="T198" s="242"/>
    </row>
    <row r="199" spans="2:20" s="3" customFormat="1" ht="30" customHeight="1" x14ac:dyDescent="0.2">
      <c r="B199" s="243"/>
      <c r="C199" s="244"/>
      <c r="D199" s="243"/>
      <c r="E199" s="244"/>
      <c r="F199" s="243" t="s">
        <v>779</v>
      </c>
      <c r="G199" s="245"/>
      <c r="H199" s="245"/>
      <c r="I199" s="244"/>
      <c r="J199" s="240" t="s">
        <v>791</v>
      </c>
      <c r="K199" s="241"/>
      <c r="L199" s="241"/>
      <c r="M199" s="241"/>
      <c r="N199" s="241"/>
      <c r="O199" s="241"/>
      <c r="P199" s="241"/>
      <c r="Q199" s="241"/>
      <c r="R199" s="241"/>
      <c r="S199" s="241"/>
      <c r="T199" s="242"/>
    </row>
    <row r="200" spans="2:20" s="3" customFormat="1" ht="13.9" customHeight="1" x14ac:dyDescent="0.2">
      <c r="B200" s="243"/>
      <c r="C200" s="244"/>
      <c r="D200" s="243"/>
      <c r="E200" s="244"/>
      <c r="F200" s="243"/>
      <c r="G200" s="245"/>
      <c r="H200" s="245"/>
      <c r="I200" s="244"/>
      <c r="J200" s="240"/>
      <c r="K200" s="241"/>
      <c r="L200" s="241"/>
      <c r="M200" s="241"/>
      <c r="N200" s="241"/>
      <c r="O200" s="241"/>
      <c r="P200" s="241"/>
      <c r="Q200" s="241"/>
      <c r="R200" s="241"/>
      <c r="S200" s="241"/>
      <c r="T200" s="242"/>
    </row>
    <row r="201" spans="2:20" s="3" customFormat="1" ht="30.4" customHeight="1" x14ac:dyDescent="0.2">
      <c r="B201" s="253" t="s">
        <v>86</v>
      </c>
      <c r="C201" s="254"/>
      <c r="D201" s="254"/>
      <c r="E201" s="254"/>
      <c r="F201" s="254"/>
      <c r="G201" s="254"/>
      <c r="H201" s="254"/>
      <c r="I201" s="254"/>
      <c r="J201" s="254"/>
      <c r="K201" s="254"/>
      <c r="L201" s="254"/>
      <c r="M201" s="254"/>
      <c r="N201" s="254"/>
      <c r="O201" s="254"/>
      <c r="P201" s="254"/>
      <c r="Q201" s="254"/>
      <c r="R201" s="254"/>
      <c r="S201" s="254"/>
      <c r="T201" s="255"/>
    </row>
    <row r="202" spans="2:20" s="3" customFormat="1" ht="41.65" customHeight="1" x14ac:dyDescent="0.2">
      <c r="B202" s="645" t="s">
        <v>87</v>
      </c>
      <c r="C202" s="273" t="s">
        <v>594</v>
      </c>
      <c r="D202" s="274"/>
      <c r="E202" s="274"/>
      <c r="F202" s="274"/>
      <c r="G202" s="274"/>
      <c r="H202" s="274"/>
      <c r="I202" s="274"/>
      <c r="J202" s="274"/>
      <c r="K202" s="274"/>
      <c r="L202" s="274"/>
      <c r="M202" s="274"/>
      <c r="N202" s="274"/>
      <c r="O202" s="274"/>
      <c r="P202" s="274"/>
      <c r="Q202" s="274"/>
      <c r="R202" s="274"/>
      <c r="S202" s="274"/>
      <c r="T202" s="275"/>
    </row>
    <row r="203" spans="2:20" s="3" customFormat="1" ht="22.5" customHeight="1" x14ac:dyDescent="0.2">
      <c r="B203" s="646"/>
      <c r="C203" s="270" t="s">
        <v>119</v>
      </c>
      <c r="D203" s="271"/>
      <c r="E203" s="271"/>
      <c r="F203" s="271"/>
      <c r="G203" s="271"/>
      <c r="H203" s="271"/>
      <c r="I203" s="271"/>
      <c r="J203" s="271"/>
      <c r="K203" s="271"/>
      <c r="L203" s="272"/>
      <c r="M203" s="270"/>
      <c r="N203" s="271"/>
      <c r="O203" s="271"/>
      <c r="P203" s="271"/>
      <c r="Q203" s="271"/>
      <c r="R203" s="271"/>
      <c r="S203" s="271"/>
      <c r="T203" s="272"/>
    </row>
    <row r="204" spans="2:20" s="3" customFormat="1" ht="22.5" customHeight="1" x14ac:dyDescent="0.2">
      <c r="B204" s="646"/>
      <c r="C204" s="256" t="s">
        <v>74</v>
      </c>
      <c r="D204" s="256"/>
      <c r="E204" s="256"/>
      <c r="F204" s="256" t="s">
        <v>526</v>
      </c>
      <c r="G204" s="256"/>
      <c r="H204" s="256" t="s">
        <v>64</v>
      </c>
      <c r="I204" s="256"/>
      <c r="J204" s="256" t="s">
        <v>88</v>
      </c>
      <c r="K204" s="256"/>
      <c r="L204" s="256"/>
      <c r="M204" s="316"/>
      <c r="N204" s="414"/>
      <c r="O204" s="414"/>
      <c r="P204" s="414"/>
      <c r="Q204" s="414"/>
      <c r="R204" s="414"/>
      <c r="S204" s="414"/>
      <c r="T204" s="317"/>
    </row>
    <row r="205" spans="2:20" s="3" customFormat="1" ht="22.5" customHeight="1" x14ac:dyDescent="0.2">
      <c r="B205" s="646"/>
      <c r="C205" s="234" t="s">
        <v>76</v>
      </c>
      <c r="D205" s="234"/>
      <c r="E205" s="234"/>
      <c r="F205" s="257">
        <f>+H208/100</f>
        <v>0.49630000000000002</v>
      </c>
      <c r="G205" s="257"/>
      <c r="H205" s="257">
        <v>0.55110000000000003</v>
      </c>
      <c r="I205" s="257"/>
      <c r="J205" s="252">
        <f>F205-H205</f>
        <v>-5.4800000000000015E-2</v>
      </c>
      <c r="K205" s="252"/>
      <c r="L205" s="252"/>
      <c r="M205" s="318"/>
      <c r="N205" s="446"/>
      <c r="O205" s="446"/>
      <c r="P205" s="446"/>
      <c r="Q205" s="446"/>
      <c r="R205" s="446"/>
      <c r="S205" s="446"/>
      <c r="T205" s="319"/>
    </row>
    <row r="206" spans="2:20" s="3" customFormat="1" ht="22.5" customHeight="1" x14ac:dyDescent="0.2">
      <c r="B206" s="646"/>
      <c r="C206" s="95"/>
      <c r="D206" s="95"/>
      <c r="E206" s="95"/>
      <c r="F206" s="94"/>
      <c r="G206" s="94"/>
      <c r="H206" s="94"/>
      <c r="I206" s="94"/>
      <c r="J206" s="94"/>
      <c r="K206" s="94"/>
      <c r="L206" s="94"/>
      <c r="M206" s="318"/>
      <c r="N206" s="446"/>
      <c r="O206" s="446"/>
      <c r="P206" s="446"/>
      <c r="Q206" s="446"/>
      <c r="R206" s="446"/>
      <c r="S206" s="446"/>
      <c r="T206" s="319"/>
    </row>
    <row r="207" spans="2:20" s="3" customFormat="1" ht="27" customHeight="1" x14ac:dyDescent="0.2">
      <c r="B207" s="646"/>
      <c r="C207" s="256" t="s">
        <v>77</v>
      </c>
      <c r="D207" s="256"/>
      <c r="E207" s="227" t="s">
        <v>66</v>
      </c>
      <c r="F207" s="228"/>
      <c r="G207" s="97" t="s">
        <v>78</v>
      </c>
      <c r="H207" s="252" t="s">
        <v>79</v>
      </c>
      <c r="I207" s="252"/>
      <c r="J207" s="97" t="s">
        <v>80</v>
      </c>
      <c r="K207" s="252" t="s">
        <v>81</v>
      </c>
      <c r="L207" s="252"/>
      <c r="M207" s="318"/>
      <c r="N207" s="446"/>
      <c r="O207" s="446"/>
      <c r="P207" s="446"/>
      <c r="Q207" s="446"/>
      <c r="R207" s="446"/>
      <c r="S207" s="446"/>
      <c r="T207" s="319"/>
    </row>
    <row r="208" spans="2:20" s="3" customFormat="1" ht="30" customHeight="1" x14ac:dyDescent="0.2">
      <c r="B208" s="646"/>
      <c r="C208" s="297">
        <f>I154</f>
        <v>43044</v>
      </c>
      <c r="D208" s="297"/>
      <c r="E208" s="259">
        <f>J154</f>
        <v>44484</v>
      </c>
      <c r="F208" s="260"/>
      <c r="G208" s="17">
        <f>K154</f>
        <v>1440</v>
      </c>
      <c r="H208" s="600">
        <v>49.63</v>
      </c>
      <c r="I208" s="601"/>
      <c r="J208" s="601"/>
      <c r="K208" s="601"/>
      <c r="L208" s="602"/>
      <c r="M208" s="318"/>
      <c r="N208" s="446"/>
      <c r="O208" s="446"/>
      <c r="P208" s="446"/>
      <c r="Q208" s="446"/>
      <c r="R208" s="446"/>
      <c r="S208" s="446"/>
      <c r="T208" s="319"/>
    </row>
    <row r="209" spans="2:20" s="3" customFormat="1" ht="25.5" customHeight="1" x14ac:dyDescent="0.2">
      <c r="B209" s="646"/>
      <c r="C209" s="95"/>
      <c r="D209" s="96"/>
      <c r="E209" s="93"/>
      <c r="F209" s="17"/>
      <c r="G209" s="20"/>
      <c r="H209" s="20"/>
      <c r="I209" s="17"/>
      <c r="J209" s="19"/>
      <c r="K209" s="19"/>
      <c r="L209" s="94"/>
      <c r="M209" s="318"/>
      <c r="N209" s="446"/>
      <c r="O209" s="446"/>
      <c r="P209" s="446"/>
      <c r="Q209" s="446"/>
      <c r="R209" s="446"/>
      <c r="S209" s="446"/>
      <c r="T209" s="319"/>
    </row>
    <row r="210" spans="2:20" s="3" customFormat="1" ht="19.5" customHeight="1" x14ac:dyDescent="0.2">
      <c r="B210" s="646"/>
      <c r="C210" s="270" t="s">
        <v>82</v>
      </c>
      <c r="D210" s="271"/>
      <c r="E210" s="271"/>
      <c r="F210" s="271"/>
      <c r="G210" s="271"/>
      <c r="H210" s="271"/>
      <c r="I210" s="271"/>
      <c r="J210" s="271"/>
      <c r="K210" s="271"/>
      <c r="L210" s="272"/>
      <c r="M210" s="320"/>
      <c r="N210" s="415"/>
      <c r="O210" s="415"/>
      <c r="P210" s="415"/>
      <c r="Q210" s="415"/>
      <c r="R210" s="415"/>
      <c r="S210" s="415"/>
      <c r="T210" s="321"/>
    </row>
    <row r="211" spans="2:20" s="3" customFormat="1" ht="22.5" customHeight="1" x14ac:dyDescent="0.2">
      <c r="B211" s="646"/>
      <c r="C211" s="346" t="s">
        <v>83</v>
      </c>
      <c r="D211" s="347"/>
      <c r="E211" s="347"/>
      <c r="F211" s="348"/>
      <c r="G211" s="298" t="s">
        <v>780</v>
      </c>
      <c r="H211" s="298"/>
      <c r="I211" s="298"/>
      <c r="J211" s="298"/>
      <c r="K211" s="298" t="s">
        <v>84</v>
      </c>
      <c r="L211" s="298"/>
      <c r="M211" s="298"/>
      <c r="N211" s="298"/>
      <c r="O211" s="298"/>
      <c r="P211" s="298"/>
      <c r="Q211" s="298"/>
      <c r="R211" s="298"/>
      <c r="S211" s="298"/>
      <c r="T211" s="298"/>
    </row>
    <row r="212" spans="2:20" ht="35.25" customHeight="1" x14ac:dyDescent="0.2">
      <c r="B212" s="646"/>
      <c r="C212" s="258" t="s">
        <v>85</v>
      </c>
      <c r="D212" s="258"/>
      <c r="E212" s="346" t="s">
        <v>527</v>
      </c>
      <c r="F212" s="348"/>
      <c r="G212" s="298"/>
      <c r="H212" s="298"/>
      <c r="I212" s="298"/>
      <c r="J212" s="298"/>
      <c r="K212" s="298"/>
      <c r="L212" s="298"/>
      <c r="M212" s="298"/>
      <c r="N212" s="298"/>
      <c r="O212" s="298"/>
      <c r="P212" s="298"/>
      <c r="Q212" s="298"/>
      <c r="R212" s="298"/>
      <c r="S212" s="298"/>
      <c r="T212" s="298"/>
    </row>
    <row r="213" spans="2:20" ht="40.9" customHeight="1" x14ac:dyDescent="0.2">
      <c r="B213" s="646"/>
      <c r="C213" s="247" t="s">
        <v>950</v>
      </c>
      <c r="D213" s="248"/>
      <c r="E213" s="247"/>
      <c r="F213" s="248"/>
      <c r="G213" s="249" t="s">
        <v>951</v>
      </c>
      <c r="H213" s="250"/>
      <c r="I213" s="250"/>
      <c r="J213" s="251"/>
      <c r="K213" s="240" t="s">
        <v>952</v>
      </c>
      <c r="L213" s="241"/>
      <c r="M213" s="241"/>
      <c r="N213" s="241"/>
      <c r="O213" s="241"/>
      <c r="P213" s="241"/>
      <c r="Q213" s="241"/>
      <c r="R213" s="241"/>
      <c r="S213" s="241"/>
      <c r="T213" s="242"/>
    </row>
    <row r="214" spans="2:20" ht="50.45" customHeight="1" x14ac:dyDescent="0.2">
      <c r="B214" s="646"/>
      <c r="C214" s="247" t="s">
        <v>820</v>
      </c>
      <c r="D214" s="248"/>
      <c r="E214" s="247"/>
      <c r="F214" s="248"/>
      <c r="G214" s="249" t="s">
        <v>821</v>
      </c>
      <c r="H214" s="250"/>
      <c r="I214" s="250"/>
      <c r="J214" s="251"/>
      <c r="K214" s="240" t="s">
        <v>953</v>
      </c>
      <c r="L214" s="241"/>
      <c r="M214" s="241"/>
      <c r="N214" s="241"/>
      <c r="O214" s="241"/>
      <c r="P214" s="241"/>
      <c r="Q214" s="241"/>
      <c r="R214" s="241"/>
      <c r="S214" s="241"/>
      <c r="T214" s="242"/>
    </row>
    <row r="215" spans="2:20" ht="30" customHeight="1" x14ac:dyDescent="0.2">
      <c r="B215" s="646"/>
      <c r="C215" s="247" t="s">
        <v>890</v>
      </c>
      <c r="D215" s="248"/>
      <c r="E215" s="247"/>
      <c r="F215" s="248"/>
      <c r="G215" s="249" t="s">
        <v>891</v>
      </c>
      <c r="H215" s="250"/>
      <c r="I215" s="250"/>
      <c r="J215" s="251"/>
      <c r="K215" s="240" t="s">
        <v>954</v>
      </c>
      <c r="L215" s="241"/>
      <c r="M215" s="241"/>
      <c r="N215" s="241"/>
      <c r="O215" s="241"/>
      <c r="P215" s="241"/>
      <c r="Q215" s="241"/>
      <c r="R215" s="241"/>
      <c r="S215" s="241"/>
      <c r="T215" s="242"/>
    </row>
    <row r="216" spans="2:20" ht="36" customHeight="1" x14ac:dyDescent="0.2">
      <c r="B216" s="646"/>
      <c r="C216" s="247" t="s">
        <v>822</v>
      </c>
      <c r="D216" s="248"/>
      <c r="E216" s="247"/>
      <c r="F216" s="248"/>
      <c r="G216" s="249" t="s">
        <v>821</v>
      </c>
      <c r="H216" s="250"/>
      <c r="I216" s="250"/>
      <c r="J216" s="251"/>
      <c r="K216" s="240" t="s">
        <v>955</v>
      </c>
      <c r="L216" s="241"/>
      <c r="M216" s="241"/>
      <c r="N216" s="241"/>
      <c r="O216" s="241"/>
      <c r="P216" s="241"/>
      <c r="Q216" s="241"/>
      <c r="R216" s="241"/>
      <c r="S216" s="241"/>
      <c r="T216" s="242"/>
    </row>
    <row r="217" spans="2:20" ht="37.15" customHeight="1" x14ac:dyDescent="0.2">
      <c r="B217" s="646"/>
      <c r="C217" s="247" t="s">
        <v>823</v>
      </c>
      <c r="D217" s="248"/>
      <c r="E217" s="247"/>
      <c r="F217" s="248"/>
      <c r="G217" s="249" t="s">
        <v>892</v>
      </c>
      <c r="H217" s="250"/>
      <c r="I217" s="250"/>
      <c r="J217" s="251"/>
      <c r="K217" s="240" t="s">
        <v>893</v>
      </c>
      <c r="L217" s="241"/>
      <c r="M217" s="241"/>
      <c r="N217" s="241"/>
      <c r="O217" s="241"/>
      <c r="P217" s="241"/>
      <c r="Q217" s="241"/>
      <c r="R217" s="241"/>
      <c r="S217" s="241"/>
      <c r="T217" s="242"/>
    </row>
    <row r="218" spans="2:20" s="3" customFormat="1" ht="42" customHeight="1" x14ac:dyDescent="0.2">
      <c r="B218" s="646"/>
      <c r="C218" s="247" t="s">
        <v>894</v>
      </c>
      <c r="D218" s="248"/>
      <c r="E218" s="247"/>
      <c r="F218" s="248"/>
      <c r="G218" s="249" t="s">
        <v>895</v>
      </c>
      <c r="H218" s="250"/>
      <c r="I218" s="250"/>
      <c r="J218" s="251"/>
      <c r="K218" s="240" t="s">
        <v>956</v>
      </c>
      <c r="L218" s="241"/>
      <c r="M218" s="241"/>
      <c r="N218" s="241"/>
      <c r="O218" s="241"/>
      <c r="P218" s="241"/>
      <c r="Q218" s="241"/>
      <c r="R218" s="241"/>
      <c r="S218" s="241"/>
      <c r="T218" s="242"/>
    </row>
    <row r="219" spans="2:20" s="3" customFormat="1" ht="34.9" customHeight="1" x14ac:dyDescent="0.2">
      <c r="B219" s="646"/>
      <c r="C219" s="247" t="s">
        <v>896</v>
      </c>
      <c r="D219" s="248"/>
      <c r="E219" s="247"/>
      <c r="F219" s="248"/>
      <c r="G219" s="249" t="s">
        <v>897</v>
      </c>
      <c r="H219" s="250"/>
      <c r="I219" s="250"/>
      <c r="J219" s="251"/>
      <c r="K219" s="240" t="s">
        <v>898</v>
      </c>
      <c r="L219" s="241"/>
      <c r="M219" s="241"/>
      <c r="N219" s="241"/>
      <c r="O219" s="241"/>
      <c r="P219" s="241"/>
      <c r="Q219" s="241"/>
      <c r="R219" s="241"/>
      <c r="S219" s="241"/>
      <c r="T219" s="242"/>
    </row>
    <row r="220" spans="2:20" s="3" customFormat="1" ht="30.6" customHeight="1" x14ac:dyDescent="0.2">
      <c r="B220" s="646"/>
      <c r="C220" s="247" t="s">
        <v>824</v>
      </c>
      <c r="D220" s="248"/>
      <c r="E220" s="247"/>
      <c r="F220" s="248"/>
      <c r="G220" s="249" t="s">
        <v>825</v>
      </c>
      <c r="H220" s="250"/>
      <c r="I220" s="250"/>
      <c r="J220" s="251"/>
      <c r="K220" s="240" t="s">
        <v>899</v>
      </c>
      <c r="L220" s="241"/>
      <c r="M220" s="241"/>
      <c r="N220" s="241"/>
      <c r="O220" s="241"/>
      <c r="P220" s="241"/>
      <c r="Q220" s="241"/>
      <c r="R220" s="241"/>
      <c r="S220" s="241"/>
      <c r="T220" s="242"/>
    </row>
    <row r="221" spans="2:20" s="3" customFormat="1" ht="40.15" customHeight="1" x14ac:dyDescent="0.2">
      <c r="B221" s="646"/>
      <c r="C221" s="247" t="s">
        <v>782</v>
      </c>
      <c r="D221" s="248"/>
      <c r="E221" s="247"/>
      <c r="F221" s="248"/>
      <c r="G221" s="246" t="s">
        <v>783</v>
      </c>
      <c r="H221" s="246"/>
      <c r="I221" s="246"/>
      <c r="J221" s="246"/>
      <c r="K221" s="607" t="s">
        <v>957</v>
      </c>
      <c r="L221" s="607"/>
      <c r="M221" s="607"/>
      <c r="N221" s="607"/>
      <c r="O221" s="607"/>
      <c r="P221" s="607"/>
      <c r="Q221" s="607"/>
      <c r="R221" s="607"/>
      <c r="S221" s="607"/>
      <c r="T221" s="607"/>
    </row>
    <row r="222" spans="2:20" s="3" customFormat="1" ht="33" customHeight="1" x14ac:dyDescent="0.2">
      <c r="B222" s="646"/>
      <c r="C222" s="247" t="s">
        <v>844</v>
      </c>
      <c r="D222" s="248"/>
      <c r="E222" s="247"/>
      <c r="F222" s="248"/>
      <c r="G222" s="246" t="s">
        <v>845</v>
      </c>
      <c r="H222" s="246"/>
      <c r="I222" s="246"/>
      <c r="J222" s="246"/>
      <c r="K222" s="240" t="s">
        <v>900</v>
      </c>
      <c r="L222" s="241"/>
      <c r="M222" s="241"/>
      <c r="N222" s="241"/>
      <c r="O222" s="241"/>
      <c r="P222" s="241"/>
      <c r="Q222" s="241"/>
      <c r="R222" s="241"/>
      <c r="S222" s="241"/>
      <c r="T222" s="242"/>
    </row>
    <row r="223" spans="2:20" s="3" customFormat="1" ht="30.6" customHeight="1" x14ac:dyDescent="0.2">
      <c r="B223" s="646"/>
      <c r="C223" s="247" t="s">
        <v>826</v>
      </c>
      <c r="D223" s="248"/>
      <c r="E223" s="247"/>
      <c r="F223" s="248"/>
      <c r="G223" s="246" t="s">
        <v>827</v>
      </c>
      <c r="H223" s="246"/>
      <c r="I223" s="246"/>
      <c r="J223" s="246"/>
      <c r="K223" s="240" t="s">
        <v>901</v>
      </c>
      <c r="L223" s="241"/>
      <c r="M223" s="241"/>
      <c r="N223" s="241"/>
      <c r="O223" s="241"/>
      <c r="P223" s="241"/>
      <c r="Q223" s="241"/>
      <c r="R223" s="241"/>
      <c r="S223" s="241"/>
      <c r="T223" s="242"/>
    </row>
    <row r="224" spans="2:20" s="3" customFormat="1" ht="38.450000000000003" customHeight="1" x14ac:dyDescent="0.2">
      <c r="B224" s="191"/>
      <c r="C224" s="247" t="s">
        <v>788</v>
      </c>
      <c r="D224" s="248"/>
      <c r="E224" s="247"/>
      <c r="F224" s="248"/>
      <c r="G224" s="246" t="s">
        <v>902</v>
      </c>
      <c r="H224" s="246"/>
      <c r="I224" s="246"/>
      <c r="J224" s="246"/>
      <c r="K224" s="240" t="s">
        <v>796</v>
      </c>
      <c r="L224" s="241"/>
      <c r="M224" s="241"/>
      <c r="N224" s="241"/>
      <c r="O224" s="241"/>
      <c r="P224" s="241"/>
      <c r="Q224" s="241"/>
      <c r="R224" s="241"/>
      <c r="S224" s="241"/>
      <c r="T224" s="242"/>
    </row>
    <row r="225" spans="2:22" s="3" customFormat="1" ht="42.6" customHeight="1" x14ac:dyDescent="0.2">
      <c r="B225" s="191"/>
      <c r="C225" s="247" t="s">
        <v>784</v>
      </c>
      <c r="D225" s="248"/>
      <c r="E225" s="247"/>
      <c r="F225" s="248"/>
      <c r="G225" s="249" t="s">
        <v>785</v>
      </c>
      <c r="H225" s="250"/>
      <c r="I225" s="250"/>
      <c r="J225" s="251"/>
      <c r="K225" s="240" t="s">
        <v>958</v>
      </c>
      <c r="L225" s="241"/>
      <c r="M225" s="241"/>
      <c r="N225" s="241"/>
      <c r="O225" s="241"/>
      <c r="P225" s="241"/>
      <c r="Q225" s="241"/>
      <c r="R225" s="241"/>
      <c r="S225" s="241"/>
      <c r="T225" s="242"/>
    </row>
    <row r="226" spans="2:22" s="3" customFormat="1" ht="30.6" customHeight="1" x14ac:dyDescent="0.2">
      <c r="B226" s="191"/>
      <c r="C226" s="247" t="s">
        <v>828</v>
      </c>
      <c r="D226" s="248"/>
      <c r="E226" s="247"/>
      <c r="F226" s="248"/>
      <c r="G226" s="249" t="s">
        <v>829</v>
      </c>
      <c r="H226" s="250"/>
      <c r="I226" s="250"/>
      <c r="J226" s="251"/>
      <c r="K226" s="240" t="s">
        <v>903</v>
      </c>
      <c r="L226" s="241"/>
      <c r="M226" s="241"/>
      <c r="N226" s="241"/>
      <c r="O226" s="241"/>
      <c r="P226" s="241"/>
      <c r="Q226" s="241"/>
      <c r="R226" s="241"/>
      <c r="S226" s="241"/>
      <c r="T226" s="242"/>
    </row>
    <row r="227" spans="2:22" s="3" customFormat="1" ht="30" customHeight="1" x14ac:dyDescent="0.2">
      <c r="B227" s="191"/>
      <c r="C227" s="247" t="s">
        <v>830</v>
      </c>
      <c r="D227" s="248"/>
      <c r="E227" s="247" t="s">
        <v>846</v>
      </c>
      <c r="F227" s="248"/>
      <c r="G227" s="249" t="s">
        <v>847</v>
      </c>
      <c r="H227" s="250"/>
      <c r="I227" s="250"/>
      <c r="J227" s="251"/>
      <c r="K227" s="240" t="s">
        <v>904</v>
      </c>
      <c r="L227" s="241"/>
      <c r="M227" s="241"/>
      <c r="N227" s="241"/>
      <c r="O227" s="241"/>
      <c r="P227" s="241"/>
      <c r="Q227" s="241"/>
      <c r="R227" s="241"/>
      <c r="S227" s="241"/>
      <c r="T227" s="242"/>
    </row>
    <row r="228" spans="2:22" s="3" customFormat="1" ht="37.15" customHeight="1" x14ac:dyDescent="0.2">
      <c r="B228" s="217"/>
      <c r="C228" s="247" t="s">
        <v>831</v>
      </c>
      <c r="D228" s="248"/>
      <c r="E228" s="247" t="s">
        <v>789</v>
      </c>
      <c r="F228" s="248"/>
      <c r="G228" s="249" t="s">
        <v>832</v>
      </c>
      <c r="H228" s="250"/>
      <c r="I228" s="250"/>
      <c r="J228" s="251"/>
      <c r="K228" s="240" t="s">
        <v>959</v>
      </c>
      <c r="L228" s="241"/>
      <c r="M228" s="241"/>
      <c r="N228" s="241"/>
      <c r="O228" s="241"/>
      <c r="P228" s="241"/>
      <c r="Q228" s="241"/>
      <c r="R228" s="241"/>
      <c r="S228" s="241"/>
      <c r="T228" s="242"/>
    </row>
    <row r="229" spans="2:22" s="3" customFormat="1" ht="37.15" customHeight="1" x14ac:dyDescent="0.2">
      <c r="B229" s="217"/>
      <c r="C229" s="247" t="s">
        <v>790</v>
      </c>
      <c r="D229" s="248"/>
      <c r="E229" s="247"/>
      <c r="F229" s="248"/>
      <c r="G229" s="246" t="s">
        <v>833</v>
      </c>
      <c r="H229" s="250"/>
      <c r="I229" s="250"/>
      <c r="J229" s="251"/>
      <c r="K229" s="240" t="s">
        <v>905</v>
      </c>
      <c r="L229" s="241"/>
      <c r="M229" s="241"/>
      <c r="N229" s="241"/>
      <c r="O229" s="241"/>
      <c r="P229" s="241"/>
      <c r="Q229" s="241"/>
      <c r="R229" s="241"/>
      <c r="S229" s="241"/>
      <c r="T229" s="242"/>
    </row>
    <row r="230" spans="2:22" s="3" customFormat="1" ht="42" customHeight="1" x14ac:dyDescent="0.2">
      <c r="B230" s="217"/>
      <c r="C230" s="247"/>
      <c r="D230" s="248"/>
      <c r="E230" s="247"/>
      <c r="F230" s="248"/>
      <c r="G230" s="243" t="s">
        <v>777</v>
      </c>
      <c r="H230" s="245"/>
      <c r="I230" s="245"/>
      <c r="J230" s="244"/>
      <c r="K230" s="240" t="s">
        <v>778</v>
      </c>
      <c r="L230" s="241"/>
      <c r="M230" s="241"/>
      <c r="N230" s="241"/>
      <c r="O230" s="241"/>
      <c r="P230" s="241"/>
      <c r="Q230" s="241"/>
      <c r="R230" s="241"/>
      <c r="S230" s="241"/>
      <c r="T230" s="242"/>
    </row>
    <row r="231" spans="2:22" s="3" customFormat="1" ht="30.6" customHeight="1" x14ac:dyDescent="0.2">
      <c r="B231" s="213"/>
      <c r="C231" s="247"/>
      <c r="D231" s="248"/>
      <c r="E231" s="247"/>
      <c r="F231" s="248"/>
      <c r="G231" s="243" t="s">
        <v>779</v>
      </c>
      <c r="H231" s="245"/>
      <c r="I231" s="245"/>
      <c r="J231" s="244"/>
      <c r="K231" s="240" t="s">
        <v>791</v>
      </c>
      <c r="L231" s="241"/>
      <c r="M231" s="241"/>
      <c r="N231" s="241"/>
      <c r="O231" s="241"/>
      <c r="P231" s="241"/>
      <c r="Q231" s="241"/>
      <c r="R231" s="241"/>
      <c r="S231" s="241"/>
      <c r="T231" s="242"/>
    </row>
    <row r="232" spans="2:22" s="22" customFormat="1" x14ac:dyDescent="0.2">
      <c r="B232" s="603"/>
      <c r="C232" s="604"/>
      <c r="D232" s="604"/>
      <c r="E232" s="604"/>
      <c r="F232" s="604"/>
      <c r="G232" s="604"/>
      <c r="H232" s="604"/>
      <c r="I232" s="604"/>
      <c r="J232" s="604"/>
      <c r="K232" s="604"/>
      <c r="L232" s="604"/>
      <c r="M232" s="604"/>
      <c r="N232" s="604"/>
      <c r="O232" s="604"/>
      <c r="P232" s="604"/>
      <c r="Q232" s="604"/>
      <c r="R232" s="604"/>
      <c r="S232" s="604"/>
      <c r="T232" s="605"/>
    </row>
    <row r="233" spans="2:22" s="22" customFormat="1" ht="30.4" customHeight="1" x14ac:dyDescent="0.2">
      <c r="B233" s="505" t="s">
        <v>89</v>
      </c>
      <c r="C233" s="276" t="s">
        <v>590</v>
      </c>
      <c r="D233" s="277"/>
      <c r="E233" s="277"/>
      <c r="F233" s="277"/>
      <c r="G233" s="277"/>
      <c r="H233" s="277"/>
      <c r="I233" s="277"/>
      <c r="J233" s="277"/>
      <c r="K233" s="277"/>
      <c r="L233" s="277"/>
      <c r="M233" s="277"/>
      <c r="N233" s="277"/>
      <c r="O233" s="277"/>
      <c r="P233" s="277"/>
      <c r="Q233" s="277"/>
      <c r="R233" s="277"/>
      <c r="S233" s="277"/>
      <c r="T233" s="278"/>
    </row>
    <row r="234" spans="2:22" s="3" customFormat="1" ht="14.1" customHeight="1" x14ac:dyDescent="0.2">
      <c r="B234" s="506"/>
      <c r="C234" s="270" t="s">
        <v>119</v>
      </c>
      <c r="D234" s="271"/>
      <c r="E234" s="271"/>
      <c r="F234" s="271"/>
      <c r="G234" s="271"/>
      <c r="H234" s="271"/>
      <c r="I234" s="271"/>
      <c r="J234" s="271"/>
      <c r="K234" s="271"/>
      <c r="L234" s="272"/>
      <c r="M234" s="279"/>
      <c r="N234" s="280"/>
      <c r="O234" s="280"/>
      <c r="P234" s="280"/>
      <c r="Q234" s="280"/>
      <c r="R234" s="280"/>
      <c r="S234" s="280"/>
      <c r="T234" s="281"/>
    </row>
    <row r="235" spans="2:22" s="3" customFormat="1" ht="15" customHeight="1" x14ac:dyDescent="0.2">
      <c r="B235" s="506"/>
      <c r="C235" s="256" t="s">
        <v>74</v>
      </c>
      <c r="D235" s="256"/>
      <c r="E235" s="256"/>
      <c r="F235" s="256" t="s">
        <v>526</v>
      </c>
      <c r="G235" s="256"/>
      <c r="H235" s="256" t="s">
        <v>64</v>
      </c>
      <c r="I235" s="256"/>
      <c r="J235" s="256" t="s">
        <v>75</v>
      </c>
      <c r="K235" s="256"/>
      <c r="L235" s="256"/>
      <c r="M235" s="282"/>
      <c r="N235" s="283"/>
      <c r="O235" s="283"/>
      <c r="P235" s="283"/>
      <c r="Q235" s="283"/>
      <c r="R235" s="283"/>
      <c r="S235" s="283"/>
      <c r="T235" s="284"/>
    </row>
    <row r="236" spans="2:22" s="3" customFormat="1" ht="21.75" customHeight="1" x14ac:dyDescent="0.2">
      <c r="B236" s="506"/>
      <c r="C236" s="343" t="s">
        <v>76</v>
      </c>
      <c r="D236" s="344"/>
      <c r="E236" s="345"/>
      <c r="F236" s="568">
        <v>1</v>
      </c>
      <c r="G236" s="569"/>
      <c r="H236" s="568">
        <v>1</v>
      </c>
      <c r="I236" s="569"/>
      <c r="J236" s="568">
        <f>F236-H236</f>
        <v>0</v>
      </c>
      <c r="K236" s="606"/>
      <c r="L236" s="569"/>
      <c r="M236" s="282"/>
      <c r="N236" s="283"/>
      <c r="O236" s="283"/>
      <c r="P236" s="283"/>
      <c r="Q236" s="283"/>
      <c r="R236" s="283"/>
      <c r="S236" s="283"/>
      <c r="T236" s="284"/>
      <c r="V236" s="107"/>
    </row>
    <row r="237" spans="2:22" s="3" customFormat="1" ht="22.5" customHeight="1" x14ac:dyDescent="0.2">
      <c r="B237" s="506"/>
      <c r="C237" s="95"/>
      <c r="D237" s="95"/>
      <c r="E237" s="95"/>
      <c r="F237" s="94"/>
      <c r="G237" s="94"/>
      <c r="H237" s="94"/>
      <c r="I237" s="94"/>
      <c r="J237" s="94"/>
      <c r="K237" s="94"/>
      <c r="L237" s="94"/>
      <c r="M237" s="282"/>
      <c r="N237" s="283"/>
      <c r="O237" s="283"/>
      <c r="P237" s="283"/>
      <c r="Q237" s="283"/>
      <c r="R237" s="283"/>
      <c r="S237" s="283"/>
      <c r="T237" s="284"/>
    </row>
    <row r="238" spans="2:22" s="3" customFormat="1" ht="37.9" customHeight="1" x14ac:dyDescent="0.2">
      <c r="B238" s="506"/>
      <c r="C238" s="227" t="s">
        <v>77</v>
      </c>
      <c r="D238" s="228"/>
      <c r="E238" s="227" t="s">
        <v>66</v>
      </c>
      <c r="F238" s="228"/>
      <c r="G238" s="97" t="s">
        <v>78</v>
      </c>
      <c r="H238" s="514" t="s">
        <v>79</v>
      </c>
      <c r="I238" s="516"/>
      <c r="J238" s="97" t="s">
        <v>80</v>
      </c>
      <c r="K238" s="514" t="s">
        <v>81</v>
      </c>
      <c r="L238" s="516"/>
      <c r="M238" s="282"/>
      <c r="N238" s="283"/>
      <c r="O238" s="283"/>
      <c r="P238" s="283"/>
      <c r="Q238" s="283"/>
      <c r="R238" s="283"/>
      <c r="S238" s="283"/>
      <c r="T238" s="284"/>
    </row>
    <row r="239" spans="2:22" s="3" customFormat="1" ht="22.5" customHeight="1" x14ac:dyDescent="0.2">
      <c r="B239" s="506"/>
      <c r="C239" s="259">
        <v>42689</v>
      </c>
      <c r="D239" s="260"/>
      <c r="E239" s="259">
        <v>42840</v>
      </c>
      <c r="F239" s="260"/>
      <c r="G239" s="17">
        <f>+K155</f>
        <v>151</v>
      </c>
      <c r="H239" s="647">
        <f>100/G239</f>
        <v>0.66225165562913912</v>
      </c>
      <c r="I239" s="648"/>
      <c r="J239" s="17">
        <v>20</v>
      </c>
      <c r="K239" s="600">
        <v>100</v>
      </c>
      <c r="L239" s="602"/>
      <c r="M239" s="282"/>
      <c r="N239" s="283"/>
      <c r="O239" s="283"/>
      <c r="P239" s="283"/>
      <c r="Q239" s="283"/>
      <c r="R239" s="283"/>
      <c r="S239" s="283"/>
      <c r="T239" s="284"/>
    </row>
    <row r="240" spans="2:22" s="3" customFormat="1" ht="15.75" customHeight="1" x14ac:dyDescent="0.2">
      <c r="B240" s="506"/>
      <c r="C240" s="95"/>
      <c r="D240" s="96"/>
      <c r="E240" s="93"/>
      <c r="F240" s="17"/>
      <c r="G240" s="20"/>
      <c r="H240" s="20"/>
      <c r="I240" s="17"/>
      <c r="J240" s="19"/>
      <c r="K240" s="19"/>
      <c r="L240" s="94"/>
      <c r="M240" s="282"/>
      <c r="N240" s="283"/>
      <c r="O240" s="283"/>
      <c r="P240" s="283"/>
      <c r="Q240" s="283"/>
      <c r="R240" s="283"/>
      <c r="S240" s="283"/>
      <c r="T240" s="284"/>
    </row>
    <row r="241" spans="2:22" s="3" customFormat="1" ht="29.25" customHeight="1" x14ac:dyDescent="0.2">
      <c r="B241" s="506"/>
      <c r="C241" s="270" t="s">
        <v>82</v>
      </c>
      <c r="D241" s="271"/>
      <c r="E241" s="271"/>
      <c r="F241" s="271"/>
      <c r="G241" s="271"/>
      <c r="H241" s="271"/>
      <c r="I241" s="271"/>
      <c r="J241" s="271"/>
      <c r="K241" s="271"/>
      <c r="L241" s="272"/>
      <c r="M241" s="282"/>
      <c r="N241" s="283"/>
      <c r="O241" s="283"/>
      <c r="P241" s="283"/>
      <c r="Q241" s="283"/>
      <c r="R241" s="283"/>
      <c r="S241" s="283"/>
      <c r="T241" s="284"/>
      <c r="V241" s="23"/>
    </row>
    <row r="242" spans="2:22" s="3" customFormat="1" ht="40.5" customHeight="1" x14ac:dyDescent="0.2">
      <c r="B242" s="506"/>
      <c r="C242" s="570" t="s">
        <v>90</v>
      </c>
      <c r="D242" s="570"/>
      <c r="E242" s="570"/>
      <c r="F242" s="105">
        <v>25</v>
      </c>
      <c r="G242" s="234" t="s">
        <v>91</v>
      </c>
      <c r="H242" s="234"/>
      <c r="I242" s="21">
        <v>15</v>
      </c>
      <c r="J242" s="234" t="s">
        <v>92</v>
      </c>
      <c r="K242" s="234"/>
      <c r="L242" s="93">
        <v>10</v>
      </c>
      <c r="M242" s="285"/>
      <c r="N242" s="286"/>
      <c r="O242" s="286"/>
      <c r="P242" s="286"/>
      <c r="Q242" s="286"/>
      <c r="R242" s="286"/>
      <c r="S242" s="286"/>
      <c r="T242" s="287"/>
    </row>
    <row r="243" spans="2:22" s="3" customFormat="1" ht="27" customHeight="1" x14ac:dyDescent="0.2">
      <c r="B243" s="506"/>
      <c r="C243" s="629" t="s">
        <v>93</v>
      </c>
      <c r="D243" s="630"/>
      <c r="E243" s="630"/>
      <c r="F243" s="630"/>
      <c r="G243" s="630"/>
      <c r="H243" s="630"/>
      <c r="I243" s="630"/>
      <c r="J243" s="630"/>
      <c r="K243" s="630"/>
      <c r="L243" s="630"/>
      <c r="M243" s="630"/>
      <c r="N243" s="630"/>
      <c r="O243" s="630"/>
      <c r="P243" s="630"/>
      <c r="Q243" s="630"/>
      <c r="R243" s="630"/>
      <c r="S243" s="630"/>
      <c r="T243" s="631"/>
    </row>
    <row r="244" spans="2:22" s="3" customFormat="1" ht="22.5" customHeight="1" x14ac:dyDescent="0.2">
      <c r="B244" s="506"/>
      <c r="C244" s="335" t="s">
        <v>83</v>
      </c>
      <c r="D244" s="649"/>
      <c r="E244" s="649"/>
      <c r="F244" s="336"/>
      <c r="G244" s="608" t="s">
        <v>94</v>
      </c>
      <c r="H244" s="608"/>
      <c r="I244" s="608"/>
      <c r="J244" s="256" t="s">
        <v>95</v>
      </c>
      <c r="K244" s="256"/>
      <c r="L244" s="256"/>
      <c r="M244" s="279" t="s">
        <v>84</v>
      </c>
      <c r="N244" s="280"/>
      <c r="O244" s="280"/>
      <c r="P244" s="280"/>
      <c r="Q244" s="280"/>
      <c r="R244" s="280"/>
      <c r="S244" s="280"/>
      <c r="T244" s="281"/>
    </row>
    <row r="245" spans="2:22" s="3" customFormat="1" ht="32.25" customHeight="1" x14ac:dyDescent="0.2">
      <c r="B245" s="506"/>
      <c r="C245" s="608" t="s">
        <v>85</v>
      </c>
      <c r="D245" s="608"/>
      <c r="E245" s="335" t="s">
        <v>527</v>
      </c>
      <c r="F245" s="336"/>
      <c r="G245" s="608"/>
      <c r="H245" s="608"/>
      <c r="I245" s="608"/>
      <c r="J245" s="256"/>
      <c r="K245" s="256"/>
      <c r="L245" s="256"/>
      <c r="M245" s="285"/>
      <c r="N245" s="286"/>
      <c r="O245" s="286"/>
      <c r="P245" s="286"/>
      <c r="Q245" s="286"/>
      <c r="R245" s="286"/>
      <c r="S245" s="286"/>
      <c r="T245" s="287"/>
    </row>
    <row r="246" spans="2:22" s="3" customFormat="1" ht="31.5" customHeight="1" x14ac:dyDescent="0.2">
      <c r="B246" s="506"/>
      <c r="C246" s="632" t="s">
        <v>591</v>
      </c>
      <c r="D246" s="632"/>
      <c r="E246" s="632" t="s">
        <v>592</v>
      </c>
      <c r="F246" s="632"/>
      <c r="G246" s="235" t="s">
        <v>593</v>
      </c>
      <c r="H246" s="235"/>
      <c r="I246" s="235"/>
      <c r="J246" s="609">
        <v>1</v>
      </c>
      <c r="K246" s="609"/>
      <c r="L246" s="609"/>
      <c r="M246" s="634" t="s">
        <v>595</v>
      </c>
      <c r="N246" s="634"/>
      <c r="O246" s="634"/>
      <c r="P246" s="634"/>
      <c r="Q246" s="634"/>
      <c r="R246" s="634"/>
      <c r="S246" s="634"/>
      <c r="T246" s="634"/>
    </row>
    <row r="247" spans="2:22" s="3" customFormat="1" ht="15" customHeight="1" x14ac:dyDescent="0.2">
      <c r="B247" s="227"/>
      <c r="C247" s="322"/>
      <c r="D247" s="322"/>
      <c r="E247" s="322"/>
      <c r="F247" s="322"/>
      <c r="G247" s="322"/>
      <c r="H247" s="322"/>
      <c r="I247" s="322"/>
      <c r="J247" s="322"/>
      <c r="K247" s="322"/>
      <c r="L247" s="322"/>
      <c r="M247" s="322"/>
      <c r="N247" s="322"/>
      <c r="O247" s="322"/>
      <c r="P247" s="322"/>
      <c r="Q247" s="322"/>
      <c r="R247" s="322"/>
      <c r="S247" s="322"/>
      <c r="T247" s="228"/>
    </row>
    <row r="248" spans="2:22" s="3" customFormat="1" ht="27.4" customHeight="1" x14ac:dyDescent="0.2">
      <c r="B248" s="276" t="s">
        <v>71</v>
      </c>
      <c r="C248" s="277"/>
      <c r="D248" s="277"/>
      <c r="E248" s="277"/>
      <c r="F248" s="277"/>
      <c r="G248" s="277"/>
      <c r="H248" s="277"/>
      <c r="I248" s="277"/>
      <c r="J248" s="277"/>
      <c r="K248" s="277"/>
      <c r="L248" s="277"/>
      <c r="M248" s="277"/>
      <c r="N248" s="277"/>
      <c r="O248" s="277"/>
      <c r="P248" s="277"/>
      <c r="Q248" s="277"/>
      <c r="R248" s="277"/>
      <c r="S248" s="277"/>
      <c r="T248" s="278"/>
    </row>
    <row r="249" spans="2:22" s="3" customFormat="1" ht="22.5" customHeight="1" x14ac:dyDescent="0.2">
      <c r="B249" s="270" t="s">
        <v>119</v>
      </c>
      <c r="C249" s="271"/>
      <c r="D249" s="271"/>
      <c r="E249" s="271"/>
      <c r="F249" s="271"/>
      <c r="G249" s="271"/>
      <c r="H249" s="271"/>
      <c r="I249" s="271"/>
      <c r="J249" s="271"/>
      <c r="K249" s="272"/>
      <c r="L249" s="227"/>
      <c r="M249" s="322"/>
      <c r="N249" s="322"/>
      <c r="O249" s="322"/>
      <c r="P249" s="322"/>
      <c r="Q249" s="322"/>
      <c r="R249" s="322"/>
      <c r="S249" s="322"/>
      <c r="T249" s="228"/>
    </row>
    <row r="250" spans="2:22" s="3" customFormat="1" ht="22.5" customHeight="1" x14ac:dyDescent="0.2">
      <c r="B250" s="256" t="s">
        <v>74</v>
      </c>
      <c r="C250" s="256"/>
      <c r="D250" s="256"/>
      <c r="E250" s="227" t="s">
        <v>526</v>
      </c>
      <c r="F250" s="228"/>
      <c r="G250" s="256" t="s">
        <v>64</v>
      </c>
      <c r="H250" s="256"/>
      <c r="I250" s="256" t="s">
        <v>88</v>
      </c>
      <c r="J250" s="256"/>
      <c r="K250" s="256"/>
      <c r="L250" s="316"/>
      <c r="M250" s="414"/>
      <c r="N250" s="414"/>
      <c r="O250" s="414"/>
      <c r="P250" s="414"/>
      <c r="Q250" s="414"/>
      <c r="R250" s="414"/>
      <c r="S250" s="414"/>
      <c r="T250" s="317"/>
    </row>
    <row r="251" spans="2:22" s="3" customFormat="1" ht="22.5" customHeight="1" x14ac:dyDescent="0.2">
      <c r="B251" s="234" t="s">
        <v>76</v>
      </c>
      <c r="C251" s="234"/>
      <c r="D251" s="234"/>
      <c r="E251" s="294">
        <f>+G254/100</f>
        <v>0.64469999999999994</v>
      </c>
      <c r="F251" s="296"/>
      <c r="G251" s="257">
        <v>0.69910000000000005</v>
      </c>
      <c r="H251" s="257"/>
      <c r="I251" s="252">
        <f>+E251-G251</f>
        <v>-5.4400000000000115E-2</v>
      </c>
      <c r="J251" s="252"/>
      <c r="K251" s="252"/>
      <c r="L251" s="318"/>
      <c r="M251" s="446"/>
      <c r="N251" s="446"/>
      <c r="O251" s="446"/>
      <c r="P251" s="446"/>
      <c r="Q251" s="446"/>
      <c r="R251" s="446"/>
      <c r="S251" s="446"/>
      <c r="T251" s="319"/>
    </row>
    <row r="252" spans="2:22" s="3" customFormat="1" ht="22.5" customHeight="1" x14ac:dyDescent="0.2">
      <c r="B252" s="288"/>
      <c r="C252" s="289"/>
      <c r="D252" s="289"/>
      <c r="E252" s="289"/>
      <c r="F252" s="289"/>
      <c r="G252" s="289"/>
      <c r="H252" s="289"/>
      <c r="I252" s="289"/>
      <c r="J252" s="289"/>
      <c r="K252" s="290"/>
      <c r="L252" s="318"/>
      <c r="M252" s="446"/>
      <c r="N252" s="446"/>
      <c r="O252" s="446"/>
      <c r="P252" s="446"/>
      <c r="Q252" s="446"/>
      <c r="R252" s="446"/>
      <c r="S252" s="446"/>
      <c r="T252" s="319"/>
    </row>
    <row r="253" spans="2:22" s="3" customFormat="1" ht="34.9" customHeight="1" x14ac:dyDescent="0.2">
      <c r="B253" s="256" t="s">
        <v>77</v>
      </c>
      <c r="C253" s="256"/>
      <c r="D253" s="256" t="s">
        <v>66</v>
      </c>
      <c r="E253" s="256"/>
      <c r="F253" s="97" t="s">
        <v>78</v>
      </c>
      <c r="G253" s="514" t="s">
        <v>81</v>
      </c>
      <c r="H253" s="515"/>
      <c r="I253" s="515"/>
      <c r="J253" s="515"/>
      <c r="K253" s="516"/>
      <c r="L253" s="318"/>
      <c r="M253" s="446"/>
      <c r="N253" s="446"/>
      <c r="O253" s="446"/>
      <c r="P253" s="446"/>
      <c r="Q253" s="446"/>
      <c r="R253" s="446"/>
      <c r="S253" s="446"/>
      <c r="T253" s="319"/>
    </row>
    <row r="254" spans="2:22" s="3" customFormat="1" ht="30" customHeight="1" x14ac:dyDescent="0.2">
      <c r="B254" s="297">
        <f>I156</f>
        <v>42684</v>
      </c>
      <c r="C254" s="235"/>
      <c r="D254" s="297">
        <f>J156</f>
        <v>44549</v>
      </c>
      <c r="E254" s="235"/>
      <c r="F254" s="17">
        <f>K156</f>
        <v>1865</v>
      </c>
      <c r="G254" s="600">
        <v>64.47</v>
      </c>
      <c r="H254" s="601"/>
      <c r="I254" s="601"/>
      <c r="J254" s="601"/>
      <c r="K254" s="602"/>
      <c r="L254" s="318"/>
      <c r="M254" s="446"/>
      <c r="N254" s="446"/>
      <c r="O254" s="446"/>
      <c r="P254" s="446"/>
      <c r="Q254" s="446"/>
      <c r="R254" s="446"/>
      <c r="S254" s="446"/>
      <c r="T254" s="319"/>
    </row>
    <row r="255" spans="2:22" s="3" customFormat="1" ht="25.5" customHeight="1" x14ac:dyDescent="0.2">
      <c r="B255" s="288"/>
      <c r="C255" s="289"/>
      <c r="D255" s="289"/>
      <c r="E255" s="289"/>
      <c r="F255" s="289"/>
      <c r="G255" s="289"/>
      <c r="H255" s="289"/>
      <c r="I255" s="289"/>
      <c r="J255" s="289"/>
      <c r="K255" s="290"/>
      <c r="L255" s="318"/>
      <c r="M255" s="446"/>
      <c r="N255" s="446"/>
      <c r="O255" s="446"/>
      <c r="P255" s="446"/>
      <c r="Q255" s="446"/>
      <c r="R255" s="446"/>
      <c r="S255" s="446"/>
      <c r="T255" s="319"/>
    </row>
    <row r="256" spans="2:22" s="3" customFormat="1" ht="24" customHeight="1" x14ac:dyDescent="0.2">
      <c r="B256" s="270" t="s">
        <v>82</v>
      </c>
      <c r="C256" s="271"/>
      <c r="D256" s="271"/>
      <c r="E256" s="271"/>
      <c r="F256" s="271"/>
      <c r="G256" s="271"/>
      <c r="H256" s="271"/>
      <c r="I256" s="271"/>
      <c r="J256" s="271"/>
      <c r="K256" s="272"/>
      <c r="L256" s="320"/>
      <c r="M256" s="415"/>
      <c r="N256" s="415"/>
      <c r="O256" s="415"/>
      <c r="P256" s="415"/>
      <c r="Q256" s="415"/>
      <c r="R256" s="415"/>
      <c r="S256" s="415"/>
      <c r="T256" s="321"/>
    </row>
    <row r="257" spans="2:39" s="3" customFormat="1" ht="37.5" customHeight="1" x14ac:dyDescent="0.2">
      <c r="B257" s="524" t="s">
        <v>96</v>
      </c>
      <c r="C257" s="525"/>
      <c r="D257" s="525"/>
      <c r="E257" s="525"/>
      <c r="F257" s="526"/>
      <c r="G257" s="650" t="s">
        <v>97</v>
      </c>
      <c r="H257" s="650"/>
      <c r="I257" s="633" t="s">
        <v>98</v>
      </c>
      <c r="J257" s="633"/>
      <c r="K257" s="98" t="s">
        <v>431</v>
      </c>
      <c r="L257" s="524" t="s">
        <v>99</v>
      </c>
      <c r="M257" s="525"/>
      <c r="N257" s="525"/>
      <c r="O257" s="525"/>
      <c r="P257" s="525"/>
      <c r="Q257" s="525"/>
      <c r="R257" s="525"/>
      <c r="S257" s="525"/>
      <c r="T257" s="526"/>
    </row>
    <row r="258" spans="2:39" s="3" customFormat="1" ht="33" customHeight="1" x14ac:dyDescent="0.25">
      <c r="B258" s="617" t="s">
        <v>100</v>
      </c>
      <c r="C258" s="618"/>
      <c r="D258" s="618"/>
      <c r="E258" s="618"/>
      <c r="F258" s="619"/>
      <c r="G258" s="256" t="s">
        <v>101</v>
      </c>
      <c r="H258" s="256"/>
      <c r="I258" s="651" t="s">
        <v>101</v>
      </c>
      <c r="J258" s="651"/>
      <c r="K258" s="24"/>
      <c r="L258" s="652"/>
      <c r="M258" s="653"/>
      <c r="N258" s="653"/>
      <c r="O258" s="653"/>
      <c r="P258" s="653"/>
      <c r="Q258" s="653"/>
      <c r="R258" s="653"/>
      <c r="S258" s="653"/>
      <c r="T258" s="654"/>
    </row>
    <row r="259" spans="2:39" s="3" customFormat="1" ht="28.15" customHeight="1" x14ac:dyDescent="0.2">
      <c r="B259" s="258" t="s">
        <v>83</v>
      </c>
      <c r="C259" s="258"/>
      <c r="D259" s="258"/>
      <c r="E259" s="258"/>
      <c r="F259" s="258" t="s">
        <v>46</v>
      </c>
      <c r="G259" s="258"/>
      <c r="H259" s="258"/>
      <c r="I259" s="258"/>
      <c r="J259" s="299" t="s">
        <v>84</v>
      </c>
      <c r="K259" s="300"/>
      <c r="L259" s="300"/>
      <c r="M259" s="300"/>
      <c r="N259" s="300"/>
      <c r="O259" s="300"/>
      <c r="P259" s="300"/>
      <c r="Q259" s="300"/>
      <c r="R259" s="300"/>
      <c r="S259" s="300"/>
      <c r="T259" s="301"/>
    </row>
    <row r="260" spans="2:39" s="3" customFormat="1" ht="28.15" customHeight="1" x14ac:dyDescent="0.2">
      <c r="B260" s="258" t="s">
        <v>85</v>
      </c>
      <c r="C260" s="258"/>
      <c r="D260" s="258" t="s">
        <v>527</v>
      </c>
      <c r="E260" s="258"/>
      <c r="F260" s="258"/>
      <c r="G260" s="258"/>
      <c r="H260" s="258"/>
      <c r="I260" s="258"/>
      <c r="J260" s="302"/>
      <c r="K260" s="303"/>
      <c r="L260" s="303"/>
      <c r="M260" s="303"/>
      <c r="N260" s="303"/>
      <c r="O260" s="303"/>
      <c r="P260" s="303"/>
      <c r="Q260" s="303"/>
      <c r="R260" s="303"/>
      <c r="S260" s="303"/>
      <c r="T260" s="304"/>
    </row>
    <row r="261" spans="2:39" s="3" customFormat="1" ht="60" customHeight="1" x14ac:dyDescent="0.2">
      <c r="B261" s="243" t="s">
        <v>960</v>
      </c>
      <c r="C261" s="244"/>
      <c r="D261" s="243" t="s">
        <v>961</v>
      </c>
      <c r="E261" s="244"/>
      <c r="F261" s="243" t="s">
        <v>606</v>
      </c>
      <c r="G261" s="245"/>
      <c r="H261" s="245"/>
      <c r="I261" s="244"/>
      <c r="J261" s="240" t="s">
        <v>966</v>
      </c>
      <c r="K261" s="241"/>
      <c r="L261" s="241"/>
      <c r="M261" s="241"/>
      <c r="N261" s="241"/>
      <c r="O261" s="241"/>
      <c r="P261" s="241"/>
      <c r="Q261" s="241"/>
      <c r="R261" s="241"/>
      <c r="S261" s="241"/>
      <c r="T261" s="242"/>
    </row>
    <row r="262" spans="2:39" s="3" customFormat="1" ht="31.15" customHeight="1" x14ac:dyDescent="0.2">
      <c r="B262" s="243" t="s">
        <v>962</v>
      </c>
      <c r="C262" s="244"/>
      <c r="D262" s="243"/>
      <c r="E262" s="244"/>
      <c r="F262" s="243" t="s">
        <v>963</v>
      </c>
      <c r="G262" s="245"/>
      <c r="H262" s="245"/>
      <c r="I262" s="244"/>
      <c r="J262" s="240" t="s">
        <v>964</v>
      </c>
      <c r="K262" s="241"/>
      <c r="L262" s="241"/>
      <c r="M262" s="241"/>
      <c r="N262" s="241"/>
      <c r="O262" s="241"/>
      <c r="P262" s="241"/>
      <c r="Q262" s="241"/>
      <c r="R262" s="241"/>
      <c r="S262" s="241"/>
      <c r="T262" s="242"/>
    </row>
    <row r="263" spans="2:39" s="3" customFormat="1" ht="31.15" customHeight="1" x14ac:dyDescent="0.2">
      <c r="B263" s="243" t="s">
        <v>792</v>
      </c>
      <c r="C263" s="244"/>
      <c r="D263" s="243" t="s">
        <v>793</v>
      </c>
      <c r="E263" s="244"/>
      <c r="F263" s="243" t="s">
        <v>965</v>
      </c>
      <c r="G263" s="245"/>
      <c r="H263" s="245"/>
      <c r="I263" s="244"/>
      <c r="J263" s="240" t="s">
        <v>906</v>
      </c>
      <c r="K263" s="241"/>
      <c r="L263" s="241"/>
      <c r="M263" s="241"/>
      <c r="N263" s="241"/>
      <c r="O263" s="241"/>
      <c r="P263" s="241"/>
      <c r="Q263" s="241"/>
      <c r="R263" s="241"/>
      <c r="S263" s="241"/>
      <c r="T263" s="242"/>
    </row>
    <row r="264" spans="2:39" s="3" customFormat="1" ht="58.15" customHeight="1" x14ac:dyDescent="0.2">
      <c r="B264" s="243" t="s">
        <v>794</v>
      </c>
      <c r="C264" s="244"/>
      <c r="D264" s="243"/>
      <c r="E264" s="244"/>
      <c r="F264" s="243" t="s">
        <v>795</v>
      </c>
      <c r="G264" s="245"/>
      <c r="H264" s="245"/>
      <c r="I264" s="244"/>
      <c r="J264" s="240" t="s">
        <v>907</v>
      </c>
      <c r="K264" s="241"/>
      <c r="L264" s="241"/>
      <c r="M264" s="241"/>
      <c r="N264" s="241"/>
      <c r="O264" s="241"/>
      <c r="P264" s="241"/>
      <c r="Q264" s="241"/>
      <c r="R264" s="241"/>
      <c r="S264" s="241"/>
      <c r="T264" s="242"/>
    </row>
    <row r="265" spans="2:39" s="3" customFormat="1" ht="15" customHeight="1" x14ac:dyDescent="0.2">
      <c r="B265" s="227"/>
      <c r="C265" s="322"/>
      <c r="D265" s="322"/>
      <c r="E265" s="322"/>
      <c r="F265" s="322"/>
      <c r="G265" s="322"/>
      <c r="H265" s="322"/>
      <c r="I265" s="322"/>
      <c r="J265" s="322"/>
      <c r="K265" s="322"/>
      <c r="L265" s="322"/>
      <c r="M265" s="322"/>
      <c r="N265" s="322"/>
      <c r="O265" s="322"/>
      <c r="P265" s="322"/>
      <c r="Q265" s="322"/>
      <c r="R265" s="322"/>
      <c r="S265" s="322"/>
      <c r="T265" s="228"/>
    </row>
    <row r="266" spans="2:39" s="3" customFormat="1" ht="22.5" customHeight="1" x14ac:dyDescent="0.2">
      <c r="B266" s="511" t="s">
        <v>102</v>
      </c>
      <c r="C266" s="512"/>
      <c r="D266" s="512"/>
      <c r="E266" s="512"/>
      <c r="F266" s="512"/>
      <c r="G266" s="512"/>
      <c r="H266" s="512"/>
      <c r="I266" s="512"/>
      <c r="J266" s="512"/>
      <c r="K266" s="512"/>
      <c r="L266" s="512"/>
      <c r="M266" s="512"/>
      <c r="N266" s="512"/>
      <c r="O266" s="512"/>
      <c r="P266" s="512"/>
      <c r="Q266" s="512"/>
      <c r="R266" s="512"/>
      <c r="S266" s="512"/>
      <c r="T266" s="513"/>
    </row>
    <row r="267" spans="2:39" s="3" customFormat="1" ht="30.4" customHeight="1" x14ac:dyDescent="0.2">
      <c r="B267" s="505" t="s">
        <v>87</v>
      </c>
      <c r="C267" s="509" t="s">
        <v>786</v>
      </c>
      <c r="D267" s="574"/>
      <c r="E267" s="574"/>
      <c r="F267" s="574"/>
      <c r="G267" s="574"/>
      <c r="H267" s="574"/>
      <c r="I267" s="574"/>
      <c r="J267" s="574"/>
      <c r="K267" s="574"/>
      <c r="L267" s="574"/>
      <c r="M267" s="574"/>
      <c r="N267" s="574"/>
      <c r="O267" s="574"/>
      <c r="P267" s="574"/>
      <c r="Q267" s="574"/>
      <c r="R267" s="574"/>
      <c r="S267" s="574"/>
      <c r="T267" s="575"/>
    </row>
    <row r="268" spans="2:39" s="3" customFormat="1" ht="22.5" customHeight="1" x14ac:dyDescent="0.2">
      <c r="B268" s="506"/>
      <c r="C268" s="270" t="s">
        <v>119</v>
      </c>
      <c r="D268" s="271"/>
      <c r="E268" s="271"/>
      <c r="F268" s="271"/>
      <c r="G268" s="271"/>
      <c r="H268" s="271"/>
      <c r="I268" s="271"/>
      <c r="J268" s="271"/>
      <c r="K268" s="271"/>
      <c r="L268" s="272"/>
      <c r="M268" s="270"/>
      <c r="N268" s="271"/>
      <c r="O268" s="271"/>
      <c r="P268" s="271"/>
      <c r="Q268" s="271"/>
      <c r="R268" s="271"/>
      <c r="S268" s="271"/>
      <c r="T268" s="272"/>
    </row>
    <row r="269" spans="2:39" s="3" customFormat="1" ht="22.5" customHeight="1" x14ac:dyDescent="0.2">
      <c r="B269" s="506"/>
      <c r="C269" s="256" t="s">
        <v>74</v>
      </c>
      <c r="D269" s="256"/>
      <c r="E269" s="256"/>
      <c r="F269" s="256" t="s">
        <v>526</v>
      </c>
      <c r="G269" s="256"/>
      <c r="H269" s="256" t="s">
        <v>64</v>
      </c>
      <c r="I269" s="256"/>
      <c r="J269" s="256" t="s">
        <v>88</v>
      </c>
      <c r="K269" s="256"/>
      <c r="L269" s="256"/>
      <c r="M269" s="316"/>
      <c r="N269" s="414"/>
      <c r="O269" s="414"/>
      <c r="P269" s="414"/>
      <c r="Q269" s="414"/>
      <c r="R269" s="414"/>
      <c r="S269" s="414"/>
      <c r="T269" s="317"/>
    </row>
    <row r="270" spans="2:39" s="3" customFormat="1" ht="58.5" customHeight="1" x14ac:dyDescent="0.2">
      <c r="B270" s="506"/>
      <c r="C270" s="256" t="s">
        <v>74</v>
      </c>
      <c r="D270" s="256"/>
      <c r="E270" s="256"/>
      <c r="F270" s="256" t="s">
        <v>526</v>
      </c>
      <c r="G270" s="256"/>
      <c r="H270" s="256" t="s">
        <v>64</v>
      </c>
      <c r="I270" s="256"/>
      <c r="J270" s="256" t="s">
        <v>88</v>
      </c>
      <c r="K270" s="256"/>
      <c r="L270" s="256"/>
      <c r="M270" s="318"/>
      <c r="N270" s="446"/>
      <c r="O270" s="446"/>
      <c r="P270" s="446"/>
      <c r="Q270" s="446"/>
      <c r="R270" s="446"/>
      <c r="S270" s="446"/>
      <c r="T270" s="319"/>
      <c r="V270" s="68"/>
      <c r="W270" s="68"/>
      <c r="X270" s="68"/>
      <c r="Y270" s="68"/>
      <c r="Z270" s="68"/>
      <c r="AA270" s="68"/>
      <c r="AB270" s="68"/>
      <c r="AC270" s="68"/>
      <c r="AD270" s="68"/>
      <c r="AE270" s="68"/>
      <c r="AF270" s="68"/>
      <c r="AG270" s="68"/>
      <c r="AH270" s="68"/>
      <c r="AI270" s="68"/>
      <c r="AJ270" s="68"/>
      <c r="AK270" s="68"/>
      <c r="AL270" s="68"/>
      <c r="AM270" s="68"/>
    </row>
    <row r="271" spans="2:39" s="3" customFormat="1" ht="14.25" x14ac:dyDescent="0.2">
      <c r="B271" s="506"/>
      <c r="C271" s="234" t="s">
        <v>76</v>
      </c>
      <c r="D271" s="234"/>
      <c r="E271" s="234"/>
      <c r="F271" s="507">
        <f>+H274</f>
        <v>1</v>
      </c>
      <c r="G271" s="507"/>
      <c r="H271" s="507">
        <v>1</v>
      </c>
      <c r="I271" s="507"/>
      <c r="J271" s="507">
        <f>+F271</f>
        <v>1</v>
      </c>
      <c r="K271" s="507"/>
      <c r="L271" s="507"/>
      <c r="M271" s="318"/>
      <c r="N271" s="446"/>
      <c r="O271" s="446"/>
      <c r="P271" s="446"/>
      <c r="Q271" s="446"/>
      <c r="R271" s="446"/>
      <c r="S271" s="446"/>
      <c r="T271" s="319"/>
      <c r="V271" s="68"/>
      <c r="W271" s="68"/>
      <c r="X271" s="68"/>
      <c r="Y271" s="68"/>
      <c r="Z271" s="68"/>
      <c r="AA271" s="68"/>
      <c r="AB271" s="68"/>
      <c r="AC271" s="68"/>
      <c r="AD271" s="68"/>
      <c r="AE271" s="68"/>
      <c r="AF271" s="68"/>
      <c r="AG271" s="68"/>
      <c r="AH271" s="68"/>
      <c r="AI271" s="68"/>
      <c r="AJ271" s="68"/>
      <c r="AK271" s="68"/>
      <c r="AL271" s="68"/>
      <c r="AM271" s="68"/>
    </row>
    <row r="272" spans="2:39" s="3" customFormat="1" ht="14.25" customHeight="1" x14ac:dyDescent="0.2">
      <c r="B272" s="506"/>
      <c r="C272" s="181"/>
      <c r="D272" s="181"/>
      <c r="E272" s="181"/>
      <c r="F272" s="180"/>
      <c r="G272" s="180"/>
      <c r="H272" s="180"/>
      <c r="I272" s="180"/>
      <c r="J272" s="180"/>
      <c r="K272" s="180"/>
      <c r="L272" s="180"/>
      <c r="M272" s="318"/>
      <c r="N272" s="446"/>
      <c r="O272" s="446"/>
      <c r="P272" s="446"/>
      <c r="Q272" s="446"/>
      <c r="R272" s="446"/>
      <c r="S272" s="446"/>
      <c r="T272" s="319"/>
    </row>
    <row r="273" spans="2:20" ht="30" x14ac:dyDescent="0.2">
      <c r="B273" s="506"/>
      <c r="C273" s="256" t="s">
        <v>77</v>
      </c>
      <c r="D273" s="256"/>
      <c r="E273" s="227" t="s">
        <v>66</v>
      </c>
      <c r="F273" s="228"/>
      <c r="G273" s="179" t="s">
        <v>78</v>
      </c>
      <c r="H273" s="514" t="s">
        <v>81</v>
      </c>
      <c r="I273" s="515"/>
      <c r="J273" s="515"/>
      <c r="K273" s="515"/>
      <c r="L273" s="516"/>
      <c r="M273" s="318"/>
      <c r="N273" s="446"/>
      <c r="O273" s="446"/>
      <c r="P273" s="446"/>
      <c r="Q273" s="446"/>
      <c r="R273" s="446"/>
      <c r="S273" s="446"/>
      <c r="T273" s="319"/>
    </row>
    <row r="274" spans="2:20" ht="27.75" customHeight="1" x14ac:dyDescent="0.2">
      <c r="B274" s="506"/>
      <c r="C274" s="297">
        <f>I158</f>
        <v>42684</v>
      </c>
      <c r="D274" s="297"/>
      <c r="E274" s="259">
        <f>J158</f>
        <v>43921</v>
      </c>
      <c r="F274" s="260"/>
      <c r="G274" s="17">
        <f>+K158</f>
        <v>0</v>
      </c>
      <c r="H274" s="517">
        <v>1</v>
      </c>
      <c r="I274" s="518"/>
      <c r="J274" s="518"/>
      <c r="K274" s="518"/>
      <c r="L274" s="519"/>
      <c r="M274" s="318"/>
      <c r="N274" s="446"/>
      <c r="O274" s="446"/>
      <c r="P274" s="446"/>
      <c r="Q274" s="446"/>
      <c r="R274" s="446"/>
      <c r="S274" s="446"/>
      <c r="T274" s="319"/>
    </row>
    <row r="275" spans="2:20" ht="14.1" customHeight="1" x14ac:dyDescent="0.2">
      <c r="B275" s="506"/>
      <c r="C275" s="227" t="s">
        <v>82</v>
      </c>
      <c r="D275" s="322"/>
      <c r="E275" s="322"/>
      <c r="F275" s="322"/>
      <c r="G275" s="322"/>
      <c r="H275" s="322"/>
      <c r="I275" s="322"/>
      <c r="J275" s="322"/>
      <c r="K275" s="322"/>
      <c r="L275" s="228"/>
      <c r="M275" s="320"/>
      <c r="N275" s="415"/>
      <c r="O275" s="415"/>
      <c r="P275" s="415"/>
      <c r="Q275" s="415"/>
      <c r="R275" s="415"/>
      <c r="S275" s="415"/>
      <c r="T275" s="321"/>
    </row>
    <row r="276" spans="2:20" s="3" customFormat="1" ht="15" customHeight="1" x14ac:dyDescent="0.2">
      <c r="B276" s="506"/>
      <c r="C276" s="227" t="s">
        <v>96</v>
      </c>
      <c r="D276" s="322"/>
      <c r="E276" s="322"/>
      <c r="F276" s="322"/>
      <c r="G276" s="228"/>
      <c r="H276" s="256" t="s">
        <v>103</v>
      </c>
      <c r="I276" s="256"/>
      <c r="J276" s="256" t="s">
        <v>98</v>
      </c>
      <c r="K276" s="256"/>
      <c r="L276" s="178" t="s">
        <v>431</v>
      </c>
      <c r="M276" s="524" t="s">
        <v>99</v>
      </c>
      <c r="N276" s="525"/>
      <c r="O276" s="525"/>
      <c r="P276" s="525"/>
      <c r="Q276" s="525"/>
      <c r="R276" s="525"/>
      <c r="S276" s="525"/>
      <c r="T276" s="526"/>
    </row>
    <row r="277" spans="2:20" ht="15" x14ac:dyDescent="0.2">
      <c r="B277" s="506"/>
      <c r="C277" s="227" t="s">
        <v>101</v>
      </c>
      <c r="D277" s="322"/>
      <c r="E277" s="322"/>
      <c r="F277" s="322"/>
      <c r="G277" s="228"/>
      <c r="H277" s="256" t="s">
        <v>101</v>
      </c>
      <c r="I277" s="256"/>
      <c r="J277" s="628" t="s">
        <v>101</v>
      </c>
      <c r="K277" s="628"/>
      <c r="L277" s="179" t="s">
        <v>101</v>
      </c>
      <c r="M277" s="288"/>
      <c r="N277" s="289"/>
      <c r="O277" s="289"/>
      <c r="P277" s="289"/>
      <c r="Q277" s="289"/>
      <c r="R277" s="289"/>
      <c r="S277" s="289"/>
      <c r="T277" s="290"/>
    </row>
    <row r="278" spans="2:20" ht="24" customHeight="1" x14ac:dyDescent="0.2">
      <c r="B278" s="506"/>
      <c r="C278" s="256" t="s">
        <v>83</v>
      </c>
      <c r="D278" s="256"/>
      <c r="E278" s="256"/>
      <c r="F278" s="256"/>
      <c r="G278" s="256" t="s">
        <v>46</v>
      </c>
      <c r="H278" s="256"/>
      <c r="I278" s="256"/>
      <c r="J278" s="256"/>
      <c r="K278" s="610" t="s">
        <v>84</v>
      </c>
      <c r="L278" s="610"/>
      <c r="M278" s="610"/>
      <c r="N278" s="610"/>
      <c r="O278" s="610"/>
      <c r="P278" s="610"/>
      <c r="Q278" s="610"/>
      <c r="R278" s="610"/>
      <c r="S278" s="610"/>
      <c r="T278" s="611"/>
    </row>
    <row r="279" spans="2:20" ht="23.45" customHeight="1" x14ac:dyDescent="0.2">
      <c r="B279" s="506"/>
      <c r="C279" s="256" t="s">
        <v>85</v>
      </c>
      <c r="D279" s="256"/>
      <c r="E279" s="256" t="s">
        <v>527</v>
      </c>
      <c r="F279" s="256"/>
      <c r="G279" s="256"/>
      <c r="H279" s="256"/>
      <c r="I279" s="256"/>
      <c r="J279" s="256"/>
      <c r="K279" s="612"/>
      <c r="L279" s="612"/>
      <c r="M279" s="612"/>
      <c r="N279" s="612"/>
      <c r="O279" s="612"/>
      <c r="P279" s="612"/>
      <c r="Q279" s="612"/>
      <c r="R279" s="612"/>
      <c r="S279" s="612"/>
      <c r="T279" s="613"/>
    </row>
    <row r="280" spans="2:20" ht="30.6" customHeight="1" x14ac:dyDescent="0.2">
      <c r="B280" s="506"/>
      <c r="C280" s="249" t="s">
        <v>727</v>
      </c>
      <c r="D280" s="244"/>
      <c r="E280" s="249" t="s">
        <v>728</v>
      </c>
      <c r="F280" s="244"/>
      <c r="G280" s="249" t="s">
        <v>621</v>
      </c>
      <c r="H280" s="250"/>
      <c r="I280" s="250"/>
      <c r="J280" s="251"/>
      <c r="K280" s="240" t="s">
        <v>732</v>
      </c>
      <c r="L280" s="241"/>
      <c r="M280" s="241"/>
      <c r="N280" s="241"/>
      <c r="O280" s="241"/>
      <c r="P280" s="241"/>
      <c r="Q280" s="241"/>
      <c r="R280" s="241"/>
      <c r="S280" s="241"/>
      <c r="T280" s="242"/>
    </row>
    <row r="281" spans="2:20" ht="37.9" customHeight="1" x14ac:dyDescent="0.2">
      <c r="B281" s="506"/>
      <c r="C281" s="249" t="s">
        <v>727</v>
      </c>
      <c r="D281" s="244"/>
      <c r="E281" s="249" t="s">
        <v>729</v>
      </c>
      <c r="F281" s="244"/>
      <c r="G281" s="249" t="s">
        <v>738</v>
      </c>
      <c r="H281" s="250"/>
      <c r="I281" s="250"/>
      <c r="J281" s="251"/>
      <c r="K281" s="240" t="s">
        <v>732</v>
      </c>
      <c r="L281" s="241"/>
      <c r="M281" s="241"/>
      <c r="N281" s="241"/>
      <c r="O281" s="241"/>
      <c r="P281" s="241"/>
      <c r="Q281" s="241"/>
      <c r="R281" s="241"/>
      <c r="S281" s="241"/>
      <c r="T281" s="242"/>
    </row>
    <row r="282" spans="2:20" ht="30.6" customHeight="1" x14ac:dyDescent="0.2">
      <c r="B282" s="523"/>
      <c r="C282" s="249" t="s">
        <v>727</v>
      </c>
      <c r="D282" s="244"/>
      <c r="E282" s="249" t="s">
        <v>728</v>
      </c>
      <c r="F282" s="244"/>
      <c r="G282" s="249" t="s">
        <v>730</v>
      </c>
      <c r="H282" s="250"/>
      <c r="I282" s="250"/>
      <c r="J282" s="251"/>
      <c r="K282" s="240" t="s">
        <v>732</v>
      </c>
      <c r="L282" s="241"/>
      <c r="M282" s="241"/>
      <c r="N282" s="241"/>
      <c r="O282" s="241"/>
      <c r="P282" s="241"/>
      <c r="Q282" s="241"/>
      <c r="R282" s="241"/>
      <c r="S282" s="241"/>
      <c r="T282" s="242"/>
    </row>
    <row r="283" spans="2:20" ht="27.75" customHeight="1" x14ac:dyDescent="0.2">
      <c r="B283" s="227"/>
      <c r="C283" s="322"/>
      <c r="D283" s="322"/>
      <c r="E283" s="322"/>
      <c r="F283" s="322"/>
      <c r="G283" s="322"/>
      <c r="H283" s="322"/>
      <c r="I283" s="322"/>
      <c r="J283" s="322"/>
      <c r="K283" s="322"/>
      <c r="L283" s="322"/>
      <c r="M283" s="322"/>
      <c r="N283" s="322"/>
      <c r="O283" s="322"/>
      <c r="P283" s="322"/>
      <c r="Q283" s="322"/>
      <c r="R283" s="322"/>
      <c r="S283" s="322"/>
      <c r="T283" s="228"/>
    </row>
    <row r="284" spans="2:20" ht="27" customHeight="1" x14ac:dyDescent="0.2">
      <c r="B284" s="505" t="s">
        <v>89</v>
      </c>
      <c r="C284" s="508" t="s">
        <v>596</v>
      </c>
      <c r="D284" s="509"/>
      <c r="E284" s="509"/>
      <c r="F284" s="509"/>
      <c r="G284" s="509"/>
      <c r="H284" s="509"/>
      <c r="I284" s="509"/>
      <c r="J284" s="509"/>
      <c r="K284" s="509"/>
      <c r="L284" s="509"/>
      <c r="M284" s="509"/>
      <c r="N284" s="509"/>
      <c r="O284" s="509"/>
      <c r="P284" s="509"/>
      <c r="Q284" s="509"/>
      <c r="R284" s="509"/>
      <c r="S284" s="509"/>
      <c r="T284" s="510"/>
    </row>
    <row r="285" spans="2:20" ht="14.1" customHeight="1" x14ac:dyDescent="0.2">
      <c r="B285" s="506"/>
      <c r="C285" s="270" t="s">
        <v>119</v>
      </c>
      <c r="D285" s="271"/>
      <c r="E285" s="271"/>
      <c r="F285" s="271"/>
      <c r="G285" s="271"/>
      <c r="H285" s="271"/>
      <c r="I285" s="271"/>
      <c r="J285" s="271"/>
      <c r="K285" s="271"/>
      <c r="L285" s="272"/>
      <c r="M285" s="270"/>
      <c r="N285" s="271"/>
      <c r="O285" s="271"/>
      <c r="P285" s="271"/>
      <c r="Q285" s="271"/>
      <c r="R285" s="271"/>
      <c r="S285" s="271"/>
      <c r="T285" s="272"/>
    </row>
    <row r="286" spans="2:20" ht="27.75" customHeight="1" x14ac:dyDescent="0.2">
      <c r="B286" s="506"/>
      <c r="C286" s="256" t="s">
        <v>74</v>
      </c>
      <c r="D286" s="256"/>
      <c r="E286" s="256"/>
      <c r="F286" s="256" t="s">
        <v>526</v>
      </c>
      <c r="G286" s="256"/>
      <c r="H286" s="256" t="s">
        <v>64</v>
      </c>
      <c r="I286" s="256"/>
      <c r="J286" s="256" t="s">
        <v>75</v>
      </c>
      <c r="K286" s="256"/>
      <c r="L286" s="256"/>
      <c r="M286" s="316"/>
      <c r="N286" s="414"/>
      <c r="O286" s="414"/>
      <c r="P286" s="414"/>
      <c r="Q286" s="414"/>
      <c r="R286" s="414"/>
      <c r="S286" s="414"/>
      <c r="T286" s="317"/>
    </row>
    <row r="287" spans="2:20" ht="21.6" customHeight="1" x14ac:dyDescent="0.2">
      <c r="B287" s="506"/>
      <c r="C287" s="234" t="s">
        <v>76</v>
      </c>
      <c r="D287" s="234"/>
      <c r="E287" s="234"/>
      <c r="F287" s="507">
        <v>1</v>
      </c>
      <c r="G287" s="507"/>
      <c r="H287" s="507">
        <v>1</v>
      </c>
      <c r="I287" s="507"/>
      <c r="J287" s="257">
        <f>F287-H287</f>
        <v>0</v>
      </c>
      <c r="K287" s="257"/>
      <c r="L287" s="257"/>
      <c r="M287" s="320"/>
      <c r="N287" s="415"/>
      <c r="O287" s="415"/>
      <c r="P287" s="415"/>
      <c r="Q287" s="415"/>
      <c r="R287" s="415"/>
      <c r="S287" s="415"/>
      <c r="T287" s="321"/>
    </row>
    <row r="288" spans="2:20" ht="24" customHeight="1" x14ac:dyDescent="0.2">
      <c r="B288" s="506"/>
      <c r="C288" s="258" t="s">
        <v>83</v>
      </c>
      <c r="D288" s="258"/>
      <c r="E288" s="258"/>
      <c r="F288" s="258"/>
      <c r="G288" s="258" t="s">
        <v>46</v>
      </c>
      <c r="H288" s="258"/>
      <c r="I288" s="258"/>
      <c r="J288" s="258"/>
      <c r="K288" s="299" t="s">
        <v>84</v>
      </c>
      <c r="L288" s="300"/>
      <c r="M288" s="300"/>
      <c r="N288" s="300"/>
      <c r="O288" s="300"/>
      <c r="P288" s="300"/>
      <c r="Q288" s="300"/>
      <c r="R288" s="300"/>
      <c r="S288" s="300"/>
      <c r="T288" s="301"/>
    </row>
    <row r="289" spans="2:23" ht="24.4" customHeight="1" x14ac:dyDescent="0.2">
      <c r="B289" s="506"/>
      <c r="C289" s="258" t="s">
        <v>85</v>
      </c>
      <c r="D289" s="258"/>
      <c r="E289" s="258" t="s">
        <v>527</v>
      </c>
      <c r="F289" s="258"/>
      <c r="G289" s="258"/>
      <c r="H289" s="258"/>
      <c r="I289" s="258"/>
      <c r="J289" s="258"/>
      <c r="K289" s="302"/>
      <c r="L289" s="303"/>
      <c r="M289" s="303"/>
      <c r="N289" s="303"/>
      <c r="O289" s="303"/>
      <c r="P289" s="303"/>
      <c r="Q289" s="303"/>
      <c r="R289" s="303"/>
      <c r="S289" s="303"/>
      <c r="T289" s="304"/>
    </row>
    <row r="290" spans="2:23" ht="30" customHeight="1" x14ac:dyDescent="0.2">
      <c r="B290" s="506"/>
      <c r="C290" s="249" t="s">
        <v>731</v>
      </c>
      <c r="D290" s="244"/>
      <c r="E290" s="249" t="s">
        <v>698</v>
      </c>
      <c r="F290" s="244"/>
      <c r="G290" s="249" t="s">
        <v>621</v>
      </c>
      <c r="H290" s="250"/>
      <c r="I290" s="250"/>
      <c r="J290" s="251"/>
      <c r="K290" s="240" t="s">
        <v>732</v>
      </c>
      <c r="L290" s="241"/>
      <c r="M290" s="241"/>
      <c r="N290" s="241"/>
      <c r="O290" s="241"/>
      <c r="P290" s="241"/>
      <c r="Q290" s="241"/>
      <c r="R290" s="241"/>
      <c r="S290" s="241"/>
      <c r="T290" s="242"/>
    </row>
    <row r="291" spans="2:23" ht="38.450000000000003" customHeight="1" x14ac:dyDescent="0.2">
      <c r="B291" s="506"/>
      <c r="C291" s="249" t="s">
        <v>731</v>
      </c>
      <c r="D291" s="244"/>
      <c r="E291" s="249" t="s">
        <v>698</v>
      </c>
      <c r="F291" s="244"/>
      <c r="G291" s="249" t="s">
        <v>663</v>
      </c>
      <c r="H291" s="250"/>
      <c r="I291" s="250"/>
      <c r="J291" s="251"/>
      <c r="K291" s="240" t="s">
        <v>732</v>
      </c>
      <c r="L291" s="241"/>
      <c r="M291" s="241"/>
      <c r="N291" s="241"/>
      <c r="O291" s="241"/>
      <c r="P291" s="241"/>
      <c r="Q291" s="241"/>
      <c r="R291" s="241"/>
      <c r="S291" s="241"/>
      <c r="T291" s="242"/>
    </row>
    <row r="292" spans="2:23" ht="30.6" customHeight="1" x14ac:dyDescent="0.2">
      <c r="B292" s="506"/>
      <c r="C292" s="249" t="s">
        <v>650</v>
      </c>
      <c r="D292" s="251"/>
      <c r="E292" s="249"/>
      <c r="F292" s="244"/>
      <c r="G292" s="243" t="s">
        <v>664</v>
      </c>
      <c r="H292" s="245"/>
      <c r="I292" s="245"/>
      <c r="J292" s="244"/>
      <c r="K292" s="240" t="s">
        <v>732</v>
      </c>
      <c r="L292" s="241"/>
      <c r="M292" s="241"/>
      <c r="N292" s="241"/>
      <c r="O292" s="241"/>
      <c r="P292" s="241"/>
      <c r="Q292" s="241"/>
      <c r="R292" s="241"/>
      <c r="S292" s="241"/>
      <c r="T292" s="242"/>
    </row>
    <row r="293" spans="2:23" ht="30.6" customHeight="1" x14ac:dyDescent="0.2">
      <c r="B293" s="506"/>
      <c r="C293" s="249" t="s">
        <v>668</v>
      </c>
      <c r="D293" s="251"/>
      <c r="E293" s="249"/>
      <c r="F293" s="244"/>
      <c r="G293" s="243" t="s">
        <v>664</v>
      </c>
      <c r="H293" s="245"/>
      <c r="I293" s="245"/>
      <c r="J293" s="244"/>
      <c r="K293" s="520" t="s">
        <v>732</v>
      </c>
      <c r="L293" s="521"/>
      <c r="M293" s="521"/>
      <c r="N293" s="521"/>
      <c r="O293" s="521"/>
      <c r="P293" s="521"/>
      <c r="Q293" s="521"/>
      <c r="R293" s="521"/>
      <c r="S293" s="521"/>
      <c r="T293" s="522"/>
    </row>
    <row r="294" spans="2:23" ht="30.6" customHeight="1" x14ac:dyDescent="0.2">
      <c r="B294" s="506"/>
      <c r="C294" s="249" t="s">
        <v>657</v>
      </c>
      <c r="D294" s="251"/>
      <c r="E294" s="249" t="s">
        <v>669</v>
      </c>
      <c r="F294" s="251"/>
      <c r="G294" s="243" t="s">
        <v>664</v>
      </c>
      <c r="H294" s="245"/>
      <c r="I294" s="245"/>
      <c r="J294" s="244"/>
      <c r="K294" s="520" t="s">
        <v>732</v>
      </c>
      <c r="L294" s="521"/>
      <c r="M294" s="521"/>
      <c r="N294" s="521"/>
      <c r="O294" s="521"/>
      <c r="P294" s="521"/>
      <c r="Q294" s="521"/>
      <c r="R294" s="521"/>
      <c r="S294" s="521"/>
      <c r="T294" s="522"/>
    </row>
    <row r="295" spans="2:23" ht="27.75" customHeight="1" x14ac:dyDescent="0.2">
      <c r="B295" s="227"/>
      <c r="C295" s="322"/>
      <c r="D295" s="322"/>
      <c r="E295" s="322"/>
      <c r="F295" s="322"/>
      <c r="G295" s="322"/>
      <c r="H295" s="322"/>
      <c r="I295" s="322"/>
      <c r="J295" s="322"/>
      <c r="K295" s="322"/>
      <c r="L295" s="322"/>
      <c r="M295" s="322"/>
      <c r="N295" s="322"/>
      <c r="O295" s="322"/>
      <c r="P295" s="322"/>
      <c r="Q295" s="322"/>
      <c r="R295" s="322"/>
      <c r="S295" s="322"/>
      <c r="T295" s="228"/>
    </row>
    <row r="296" spans="2:23" ht="25.9" customHeight="1" x14ac:dyDescent="0.2">
      <c r="B296" s="291" t="s">
        <v>104</v>
      </c>
      <c r="C296" s="292"/>
      <c r="D296" s="292"/>
      <c r="E296" s="292"/>
      <c r="F296" s="292"/>
      <c r="G296" s="292"/>
      <c r="H296" s="292"/>
      <c r="I296" s="292"/>
      <c r="J296" s="292"/>
      <c r="K296" s="292"/>
      <c r="L296" s="292"/>
      <c r="M296" s="292"/>
      <c r="N296" s="292"/>
      <c r="O296" s="292"/>
      <c r="P296" s="292"/>
      <c r="Q296" s="292"/>
      <c r="R296" s="292"/>
      <c r="S296" s="292"/>
      <c r="T296" s="293"/>
    </row>
    <row r="297" spans="2:23" ht="23.45" customHeight="1" x14ac:dyDescent="0.2">
      <c r="B297" s="340" t="s">
        <v>48</v>
      </c>
      <c r="C297" s="341"/>
      <c r="D297" s="341"/>
      <c r="E297" s="341"/>
      <c r="F297" s="342"/>
      <c r="G297" s="352" t="s">
        <v>105</v>
      </c>
      <c r="H297" s="352"/>
      <c r="I297" s="352"/>
      <c r="J297" s="352"/>
      <c r="K297" s="352"/>
      <c r="L297" s="352"/>
      <c r="M297" s="352"/>
      <c r="N297" s="352"/>
      <c r="O297" s="352"/>
      <c r="P297" s="352"/>
      <c r="Q297" s="352"/>
      <c r="R297" s="352"/>
      <c r="S297" s="340" t="s">
        <v>106</v>
      </c>
      <c r="T297" s="342"/>
    </row>
    <row r="298" spans="2:23" ht="207" customHeight="1" x14ac:dyDescent="0.2">
      <c r="B298" s="256" t="s">
        <v>518</v>
      </c>
      <c r="C298" s="256"/>
      <c r="D298" s="256"/>
      <c r="E298" s="256"/>
      <c r="F298" s="256"/>
      <c r="G298" s="234" t="s">
        <v>1003</v>
      </c>
      <c r="H298" s="234"/>
      <c r="I298" s="234"/>
      <c r="J298" s="234"/>
      <c r="K298" s="234"/>
      <c r="L298" s="234"/>
      <c r="M298" s="234"/>
      <c r="N298" s="234"/>
      <c r="O298" s="234"/>
      <c r="P298" s="234"/>
      <c r="Q298" s="234"/>
      <c r="R298" s="234"/>
      <c r="S298" s="288" t="s">
        <v>863</v>
      </c>
      <c r="T298" s="290"/>
      <c r="V298" s="504"/>
      <c r="W298" s="504"/>
    </row>
    <row r="299" spans="2:23" ht="51" customHeight="1" x14ac:dyDescent="0.2">
      <c r="B299" s="256" t="s">
        <v>755</v>
      </c>
      <c r="C299" s="256"/>
      <c r="D299" s="256"/>
      <c r="E299" s="256"/>
      <c r="F299" s="256"/>
      <c r="G299" s="234" t="s">
        <v>1004</v>
      </c>
      <c r="H299" s="234"/>
      <c r="I299" s="234"/>
      <c r="J299" s="234"/>
      <c r="K299" s="234"/>
      <c r="L299" s="234"/>
      <c r="M299" s="234"/>
      <c r="N299" s="234"/>
      <c r="O299" s="234"/>
      <c r="P299" s="234"/>
      <c r="Q299" s="234"/>
      <c r="R299" s="234"/>
      <c r="S299" s="288" t="s">
        <v>695</v>
      </c>
      <c r="T299" s="290"/>
    </row>
    <row r="300" spans="2:23" ht="40.9" customHeight="1" x14ac:dyDescent="0.2">
      <c r="B300" s="256" t="s">
        <v>864</v>
      </c>
      <c r="C300" s="256"/>
      <c r="D300" s="256"/>
      <c r="E300" s="256"/>
      <c r="F300" s="256"/>
      <c r="G300" s="288" t="s">
        <v>865</v>
      </c>
      <c r="H300" s="289"/>
      <c r="I300" s="289"/>
      <c r="J300" s="289"/>
      <c r="K300" s="289"/>
      <c r="L300" s="289"/>
      <c r="M300" s="289"/>
      <c r="N300" s="289"/>
      <c r="O300" s="289"/>
      <c r="P300" s="289"/>
      <c r="Q300" s="289"/>
      <c r="R300" s="290"/>
      <c r="S300" s="288"/>
      <c r="T300" s="290"/>
    </row>
    <row r="301" spans="2:23" ht="37.15" customHeight="1" x14ac:dyDescent="0.2">
      <c r="B301" s="620" t="s">
        <v>699</v>
      </c>
      <c r="C301" s="620"/>
      <c r="D301" s="620"/>
      <c r="E301" s="620"/>
      <c r="F301" s="620"/>
      <c r="G301" s="546" t="s">
        <v>865</v>
      </c>
      <c r="H301" s="621"/>
      <c r="I301" s="621"/>
      <c r="J301" s="621"/>
      <c r="K301" s="621"/>
      <c r="L301" s="621"/>
      <c r="M301" s="621"/>
      <c r="N301" s="621"/>
      <c r="O301" s="621"/>
      <c r="P301" s="621"/>
      <c r="Q301" s="621"/>
      <c r="R301" s="547"/>
      <c r="S301" s="288"/>
      <c r="T301" s="290"/>
    </row>
    <row r="302" spans="2:23" ht="26.25" customHeight="1" x14ac:dyDescent="0.2">
      <c r="B302" s="291" t="s">
        <v>739</v>
      </c>
      <c r="C302" s="292"/>
      <c r="D302" s="292"/>
      <c r="E302" s="292"/>
      <c r="F302" s="292"/>
      <c r="G302" s="292"/>
      <c r="H302" s="292"/>
      <c r="I302" s="292"/>
      <c r="J302" s="292"/>
      <c r="K302" s="292"/>
      <c r="L302" s="292"/>
      <c r="M302" s="292"/>
      <c r="N302" s="292"/>
      <c r="O302" s="292"/>
      <c r="P302" s="292"/>
      <c r="Q302" s="292"/>
      <c r="R302" s="292"/>
      <c r="S302" s="292"/>
      <c r="T302" s="293"/>
    </row>
    <row r="303" spans="2:23" ht="23.25" customHeight="1" x14ac:dyDescent="0.2">
      <c r="B303" s="571" t="s">
        <v>48</v>
      </c>
      <c r="C303" s="572"/>
      <c r="D303" s="572"/>
      <c r="E303" s="572"/>
      <c r="F303" s="573"/>
      <c r="G303" s="340" t="s">
        <v>105</v>
      </c>
      <c r="H303" s="341"/>
      <c r="I303" s="341"/>
      <c r="J303" s="341"/>
      <c r="K303" s="341"/>
      <c r="L303" s="341"/>
      <c r="M303" s="341"/>
      <c r="N303" s="341"/>
      <c r="O303" s="341"/>
      <c r="P303" s="341"/>
      <c r="Q303" s="341"/>
      <c r="R303" s="342"/>
      <c r="S303" s="340" t="s">
        <v>106</v>
      </c>
      <c r="T303" s="342"/>
    </row>
    <row r="304" spans="2:23" ht="408.6" customHeight="1" x14ac:dyDescent="0.2">
      <c r="B304" s="316" t="s">
        <v>979</v>
      </c>
      <c r="C304" s="414"/>
      <c r="D304" s="414"/>
      <c r="E304" s="414"/>
      <c r="F304" s="317"/>
      <c r="G304" s="622" t="s">
        <v>977</v>
      </c>
      <c r="H304" s="623"/>
      <c r="I304" s="623"/>
      <c r="J304" s="623"/>
      <c r="K304" s="623"/>
      <c r="L304" s="623"/>
      <c r="M304" s="623"/>
      <c r="N304" s="623"/>
      <c r="O304" s="623"/>
      <c r="P304" s="623"/>
      <c r="Q304" s="623"/>
      <c r="R304" s="624"/>
      <c r="S304" s="316" t="s">
        <v>858</v>
      </c>
      <c r="T304" s="317"/>
    </row>
    <row r="305" spans="1:24" ht="85.15" customHeight="1" x14ac:dyDescent="0.2">
      <c r="B305" s="320"/>
      <c r="C305" s="415"/>
      <c r="D305" s="415"/>
      <c r="E305" s="415"/>
      <c r="F305" s="321"/>
      <c r="G305" s="625"/>
      <c r="H305" s="626"/>
      <c r="I305" s="626"/>
      <c r="J305" s="626"/>
      <c r="K305" s="626"/>
      <c r="L305" s="626"/>
      <c r="M305" s="626"/>
      <c r="N305" s="626"/>
      <c r="O305" s="626"/>
      <c r="P305" s="626"/>
      <c r="Q305" s="626"/>
      <c r="R305" s="627"/>
      <c r="S305" s="320"/>
      <c r="T305" s="321"/>
    </row>
    <row r="306" spans="1:24" ht="219" customHeight="1" x14ac:dyDescent="0.2">
      <c r="B306" s="343" t="s">
        <v>860</v>
      </c>
      <c r="C306" s="344"/>
      <c r="D306" s="344"/>
      <c r="E306" s="344"/>
      <c r="F306" s="345"/>
      <c r="G306" s="343" t="s">
        <v>978</v>
      </c>
      <c r="H306" s="344"/>
      <c r="I306" s="344"/>
      <c r="J306" s="344"/>
      <c r="K306" s="344"/>
      <c r="L306" s="344"/>
      <c r="M306" s="344"/>
      <c r="N306" s="344"/>
      <c r="O306" s="344"/>
      <c r="P306" s="344"/>
      <c r="Q306" s="344"/>
      <c r="R306" s="345"/>
      <c r="S306" s="288" t="s">
        <v>859</v>
      </c>
      <c r="T306" s="290"/>
    </row>
    <row r="307" spans="1:24" ht="94.5" customHeight="1" x14ac:dyDescent="0.2">
      <c r="B307" s="571" t="s">
        <v>798</v>
      </c>
      <c r="C307" s="572"/>
      <c r="D307" s="572"/>
      <c r="E307" s="572"/>
      <c r="F307" s="573"/>
      <c r="G307" s="352" t="s">
        <v>105</v>
      </c>
      <c r="H307" s="352"/>
      <c r="I307" s="352"/>
      <c r="J307" s="352"/>
      <c r="K307" s="352"/>
      <c r="L307" s="352"/>
      <c r="M307" s="352"/>
      <c r="N307" s="352"/>
      <c r="O307" s="352"/>
      <c r="P307" s="352"/>
      <c r="Q307" s="352"/>
      <c r="R307" s="352"/>
      <c r="S307" s="340" t="s">
        <v>106</v>
      </c>
      <c r="T307" s="342"/>
    </row>
    <row r="308" spans="1:24" ht="225.6" customHeight="1" x14ac:dyDescent="0.2">
      <c r="B308" s="316" t="s">
        <v>726</v>
      </c>
      <c r="C308" s="414"/>
      <c r="D308" s="414"/>
      <c r="E308" s="414"/>
      <c r="F308" s="317"/>
      <c r="G308" s="538" t="s">
        <v>1011</v>
      </c>
      <c r="H308" s="539"/>
      <c r="I308" s="539"/>
      <c r="J308" s="539"/>
      <c r="K308" s="539"/>
      <c r="L308" s="539"/>
      <c r="M308" s="539"/>
      <c r="N308" s="539"/>
      <c r="O308" s="539"/>
      <c r="P308" s="539"/>
      <c r="Q308" s="539"/>
      <c r="R308" s="540"/>
      <c r="S308" s="541" t="s">
        <v>697</v>
      </c>
      <c r="T308" s="542"/>
      <c r="W308" s="527"/>
      <c r="X308" s="527"/>
    </row>
    <row r="309" spans="1:24" ht="323.45" customHeight="1" x14ac:dyDescent="0.2">
      <c r="B309" s="318"/>
      <c r="C309" s="427"/>
      <c r="D309" s="427"/>
      <c r="E309" s="427"/>
      <c r="F309" s="319"/>
      <c r="G309" s="528" t="s">
        <v>1012</v>
      </c>
      <c r="H309" s="529"/>
      <c r="I309" s="529"/>
      <c r="J309" s="529"/>
      <c r="K309" s="529"/>
      <c r="L309" s="529"/>
      <c r="M309" s="529"/>
      <c r="N309" s="529"/>
      <c r="O309" s="529"/>
      <c r="P309" s="529"/>
      <c r="Q309" s="529"/>
      <c r="R309" s="530"/>
      <c r="S309" s="542"/>
      <c r="T309" s="542"/>
      <c r="W309" s="527"/>
      <c r="X309" s="527"/>
    </row>
    <row r="310" spans="1:24" ht="248.45" customHeight="1" x14ac:dyDescent="0.2">
      <c r="A310" s="75"/>
      <c r="B310" s="318"/>
      <c r="C310" s="427"/>
      <c r="D310" s="427"/>
      <c r="E310" s="427"/>
      <c r="F310" s="319"/>
      <c r="G310" s="531" t="s">
        <v>1027</v>
      </c>
      <c r="H310" s="532"/>
      <c r="I310" s="532"/>
      <c r="J310" s="532"/>
      <c r="K310" s="532"/>
      <c r="L310" s="532"/>
      <c r="M310" s="532"/>
      <c r="N310" s="532"/>
      <c r="O310" s="532"/>
      <c r="P310" s="532"/>
      <c r="Q310" s="532"/>
      <c r="R310" s="532"/>
      <c r="S310" s="542"/>
      <c r="T310" s="542"/>
      <c r="W310" s="527"/>
      <c r="X310" s="527"/>
    </row>
    <row r="311" spans="1:24" ht="261" customHeight="1" x14ac:dyDescent="0.2">
      <c r="B311" s="318"/>
      <c r="C311" s="427"/>
      <c r="D311" s="427"/>
      <c r="E311" s="427"/>
      <c r="F311" s="319"/>
      <c r="G311" s="531" t="s">
        <v>1013</v>
      </c>
      <c r="H311" s="532"/>
      <c r="I311" s="532"/>
      <c r="J311" s="532"/>
      <c r="K311" s="532"/>
      <c r="L311" s="532"/>
      <c r="M311" s="532"/>
      <c r="N311" s="532"/>
      <c r="O311" s="532"/>
      <c r="P311" s="532"/>
      <c r="Q311" s="532"/>
      <c r="R311" s="532"/>
      <c r="S311" s="542"/>
      <c r="T311" s="542"/>
      <c r="W311" s="527"/>
      <c r="X311" s="527"/>
    </row>
    <row r="312" spans="1:24" ht="282" customHeight="1" x14ac:dyDescent="0.2">
      <c r="B312" s="318"/>
      <c r="C312" s="427"/>
      <c r="D312" s="427"/>
      <c r="E312" s="427"/>
      <c r="F312" s="319"/>
      <c r="G312" s="533" t="s">
        <v>724</v>
      </c>
      <c r="H312" s="534"/>
      <c r="I312" s="534"/>
      <c r="J312" s="534"/>
      <c r="K312" s="534"/>
      <c r="L312" s="534"/>
      <c r="M312" s="534"/>
      <c r="N312" s="534"/>
      <c r="O312" s="534"/>
      <c r="P312" s="534"/>
      <c r="Q312" s="534"/>
      <c r="R312" s="534"/>
      <c r="S312" s="542"/>
      <c r="T312" s="542"/>
      <c r="W312" s="527"/>
      <c r="X312" s="527"/>
    </row>
    <row r="313" spans="1:24" ht="243" customHeight="1" x14ac:dyDescent="0.2">
      <c r="B313" s="318"/>
      <c r="C313" s="427"/>
      <c r="D313" s="427"/>
      <c r="E313" s="427"/>
      <c r="F313" s="319"/>
      <c r="G313" s="531" t="s">
        <v>700</v>
      </c>
      <c r="H313" s="532"/>
      <c r="I313" s="532"/>
      <c r="J313" s="532"/>
      <c r="K313" s="532"/>
      <c r="L313" s="532"/>
      <c r="M313" s="532"/>
      <c r="N313" s="532"/>
      <c r="O313" s="532"/>
      <c r="P313" s="532"/>
      <c r="Q313" s="532"/>
      <c r="R313" s="532"/>
      <c r="S313" s="542"/>
      <c r="T313" s="542"/>
      <c r="W313" s="527"/>
      <c r="X313" s="527"/>
    </row>
    <row r="314" spans="1:24" ht="208.9" customHeight="1" x14ac:dyDescent="0.2">
      <c r="B314" s="318"/>
      <c r="C314" s="427"/>
      <c r="D314" s="427"/>
      <c r="E314" s="427"/>
      <c r="F314" s="319"/>
      <c r="G314" s="533" t="s">
        <v>799</v>
      </c>
      <c r="H314" s="534"/>
      <c r="I314" s="534"/>
      <c r="J314" s="534"/>
      <c r="K314" s="534"/>
      <c r="L314" s="534"/>
      <c r="M314" s="534"/>
      <c r="N314" s="534"/>
      <c r="O314" s="534"/>
      <c r="P314" s="534"/>
      <c r="Q314" s="534"/>
      <c r="R314" s="534"/>
      <c r="S314" s="542"/>
      <c r="T314" s="542"/>
      <c r="W314" s="527"/>
      <c r="X314" s="527"/>
    </row>
    <row r="315" spans="1:24" ht="210.6" customHeight="1" x14ac:dyDescent="0.2">
      <c r="B315" s="318"/>
      <c r="C315" s="427"/>
      <c r="D315" s="427"/>
      <c r="E315" s="427"/>
      <c r="F315" s="319"/>
      <c r="G315" s="531" t="s">
        <v>709</v>
      </c>
      <c r="H315" s="532"/>
      <c r="I315" s="532"/>
      <c r="J315" s="532"/>
      <c r="K315" s="532"/>
      <c r="L315" s="532"/>
      <c r="M315" s="532"/>
      <c r="N315" s="532"/>
      <c r="O315" s="532"/>
      <c r="P315" s="532"/>
      <c r="Q315" s="532"/>
      <c r="R315" s="537"/>
      <c r="S315" s="542"/>
      <c r="T315" s="542"/>
      <c r="W315" s="527"/>
      <c r="X315" s="527"/>
    </row>
    <row r="316" spans="1:24" ht="141.6" customHeight="1" x14ac:dyDescent="0.2">
      <c r="B316" s="318"/>
      <c r="C316" s="427"/>
      <c r="D316" s="427"/>
      <c r="E316" s="427"/>
      <c r="F316" s="319"/>
      <c r="G316" s="531" t="s">
        <v>740</v>
      </c>
      <c r="H316" s="532"/>
      <c r="I316" s="532"/>
      <c r="J316" s="532"/>
      <c r="K316" s="532"/>
      <c r="L316" s="532"/>
      <c r="M316" s="532"/>
      <c r="N316" s="532"/>
      <c r="O316" s="532"/>
      <c r="P316" s="532"/>
      <c r="Q316" s="532"/>
      <c r="R316" s="537"/>
      <c r="S316" s="542"/>
      <c r="T316" s="542"/>
      <c r="W316" s="527"/>
      <c r="X316" s="527"/>
    </row>
    <row r="317" spans="1:24" ht="82.9" customHeight="1" x14ac:dyDescent="0.2">
      <c r="B317" s="318"/>
      <c r="C317" s="427"/>
      <c r="D317" s="427"/>
      <c r="E317" s="427"/>
      <c r="F317" s="319"/>
      <c r="G317" s="531" t="s">
        <v>1014</v>
      </c>
      <c r="H317" s="535"/>
      <c r="I317" s="535"/>
      <c r="J317" s="535"/>
      <c r="K317" s="535"/>
      <c r="L317" s="535"/>
      <c r="M317" s="535"/>
      <c r="N317" s="535"/>
      <c r="O317" s="535"/>
      <c r="P317" s="535"/>
      <c r="Q317" s="535"/>
      <c r="R317" s="536"/>
      <c r="S317" s="542"/>
      <c r="T317" s="542"/>
      <c r="W317" s="527"/>
      <c r="X317" s="527"/>
    </row>
    <row r="318" spans="1:24" ht="266.45" customHeight="1" x14ac:dyDescent="0.2">
      <c r="B318" s="318"/>
      <c r="C318" s="427"/>
      <c r="D318" s="427"/>
      <c r="E318" s="427"/>
      <c r="F318" s="319"/>
      <c r="G318" s="531" t="s">
        <v>1015</v>
      </c>
      <c r="H318" s="532"/>
      <c r="I318" s="532"/>
      <c r="J318" s="532"/>
      <c r="K318" s="532"/>
      <c r="L318" s="532"/>
      <c r="M318" s="532"/>
      <c r="N318" s="532"/>
      <c r="O318" s="532"/>
      <c r="P318" s="532"/>
      <c r="Q318" s="532"/>
      <c r="R318" s="532"/>
      <c r="S318" s="542"/>
      <c r="T318" s="542"/>
      <c r="W318" s="527"/>
      <c r="X318" s="527"/>
    </row>
    <row r="319" spans="1:24" ht="408.6" customHeight="1" x14ac:dyDescent="0.2">
      <c r="B319" s="318"/>
      <c r="C319" s="427"/>
      <c r="D319" s="427"/>
      <c r="E319" s="427"/>
      <c r="F319" s="319"/>
      <c r="G319" s="560" t="s">
        <v>1028</v>
      </c>
      <c r="H319" s="561"/>
      <c r="I319" s="561"/>
      <c r="J319" s="561"/>
      <c r="K319" s="561"/>
      <c r="L319" s="561"/>
      <c r="M319" s="561"/>
      <c r="N319" s="561"/>
      <c r="O319" s="561"/>
      <c r="P319" s="561"/>
      <c r="Q319" s="561"/>
      <c r="R319" s="562"/>
      <c r="S319" s="542"/>
      <c r="T319" s="542"/>
      <c r="W319" s="527"/>
      <c r="X319" s="527"/>
    </row>
    <row r="320" spans="1:24" ht="78.599999999999994" customHeight="1" x14ac:dyDescent="0.2">
      <c r="B320" s="318"/>
      <c r="C320" s="427"/>
      <c r="D320" s="427"/>
      <c r="E320" s="427"/>
      <c r="F320" s="319"/>
      <c r="G320" s="563"/>
      <c r="H320" s="564"/>
      <c r="I320" s="564"/>
      <c r="J320" s="564"/>
      <c r="K320" s="564"/>
      <c r="L320" s="564"/>
      <c r="M320" s="564"/>
      <c r="N320" s="564"/>
      <c r="O320" s="564"/>
      <c r="P320" s="564"/>
      <c r="Q320" s="564"/>
      <c r="R320" s="565"/>
      <c r="S320" s="542"/>
      <c r="T320" s="542"/>
      <c r="W320" s="527"/>
      <c r="X320" s="527"/>
    </row>
    <row r="321" spans="2:24" ht="166.9" customHeight="1" x14ac:dyDescent="0.2">
      <c r="B321" s="318"/>
      <c r="C321" s="427"/>
      <c r="D321" s="427"/>
      <c r="E321" s="427"/>
      <c r="F321" s="319"/>
      <c r="G321" s="531" t="s">
        <v>756</v>
      </c>
      <c r="H321" s="532"/>
      <c r="I321" s="532"/>
      <c r="J321" s="532"/>
      <c r="K321" s="532"/>
      <c r="L321" s="532"/>
      <c r="M321" s="532"/>
      <c r="N321" s="532"/>
      <c r="O321" s="532"/>
      <c r="P321" s="532"/>
      <c r="Q321" s="532"/>
      <c r="R321" s="532"/>
      <c r="S321" s="542"/>
      <c r="T321" s="542"/>
      <c r="W321" s="527"/>
      <c r="X321" s="527"/>
    </row>
    <row r="322" spans="2:24" ht="205.9" customHeight="1" x14ac:dyDescent="0.2">
      <c r="B322" s="318"/>
      <c r="C322" s="427"/>
      <c r="D322" s="427"/>
      <c r="E322" s="427"/>
      <c r="F322" s="319"/>
      <c r="G322" s="531" t="s">
        <v>1016</v>
      </c>
      <c r="H322" s="532"/>
      <c r="I322" s="532"/>
      <c r="J322" s="532"/>
      <c r="K322" s="532"/>
      <c r="L322" s="532"/>
      <c r="M322" s="532"/>
      <c r="N322" s="532"/>
      <c r="O322" s="532"/>
      <c r="P322" s="532"/>
      <c r="Q322" s="532"/>
      <c r="R322" s="537"/>
      <c r="S322" s="542"/>
      <c r="T322" s="542"/>
      <c r="W322" s="527"/>
      <c r="X322" s="527"/>
    </row>
    <row r="323" spans="2:24" ht="249.6" customHeight="1" x14ac:dyDescent="0.2">
      <c r="B323" s="318"/>
      <c r="C323" s="427"/>
      <c r="D323" s="427"/>
      <c r="E323" s="427"/>
      <c r="F323" s="319"/>
      <c r="G323" s="531" t="s">
        <v>1017</v>
      </c>
      <c r="H323" s="535"/>
      <c r="I323" s="535"/>
      <c r="J323" s="535"/>
      <c r="K323" s="535"/>
      <c r="L323" s="535"/>
      <c r="M323" s="535"/>
      <c r="N323" s="535"/>
      <c r="O323" s="535"/>
      <c r="P323" s="535"/>
      <c r="Q323" s="535"/>
      <c r="R323" s="536"/>
      <c r="S323" s="542"/>
      <c r="T323" s="542"/>
      <c r="W323" s="527"/>
      <c r="X323" s="527"/>
    </row>
    <row r="324" spans="2:24" ht="408.6" customHeight="1" x14ac:dyDescent="0.2">
      <c r="B324" s="318"/>
      <c r="C324" s="427"/>
      <c r="D324" s="427"/>
      <c r="E324" s="427"/>
      <c r="F324" s="319"/>
      <c r="G324" s="560" t="s">
        <v>1018</v>
      </c>
      <c r="H324" s="561"/>
      <c r="I324" s="561"/>
      <c r="J324" s="561"/>
      <c r="K324" s="561"/>
      <c r="L324" s="561"/>
      <c r="M324" s="561"/>
      <c r="N324" s="561"/>
      <c r="O324" s="561"/>
      <c r="P324" s="561"/>
      <c r="Q324" s="561"/>
      <c r="R324" s="562"/>
      <c r="S324" s="542"/>
      <c r="T324" s="542"/>
      <c r="W324" s="527"/>
      <c r="X324" s="527"/>
    </row>
    <row r="325" spans="2:24" ht="69" customHeight="1" x14ac:dyDescent="0.2">
      <c r="B325" s="318"/>
      <c r="C325" s="427"/>
      <c r="D325" s="427"/>
      <c r="E325" s="427"/>
      <c r="F325" s="319"/>
      <c r="G325" s="563"/>
      <c r="H325" s="564"/>
      <c r="I325" s="564"/>
      <c r="J325" s="564"/>
      <c r="K325" s="564"/>
      <c r="L325" s="564"/>
      <c r="M325" s="564"/>
      <c r="N325" s="564"/>
      <c r="O325" s="564"/>
      <c r="P325" s="564"/>
      <c r="Q325" s="564"/>
      <c r="R325" s="565"/>
      <c r="S325" s="542"/>
      <c r="T325" s="542"/>
      <c r="W325" s="527"/>
      <c r="X325" s="527"/>
    </row>
    <row r="326" spans="2:24" ht="361.15" customHeight="1" x14ac:dyDescent="0.2">
      <c r="B326" s="318"/>
      <c r="C326" s="427"/>
      <c r="D326" s="427"/>
      <c r="E326" s="427"/>
      <c r="F326" s="319"/>
      <c r="G326" s="614" t="s">
        <v>754</v>
      </c>
      <c r="H326" s="615"/>
      <c r="I326" s="615"/>
      <c r="J326" s="615"/>
      <c r="K326" s="615"/>
      <c r="L326" s="615"/>
      <c r="M326" s="615"/>
      <c r="N326" s="615"/>
      <c r="O326" s="615"/>
      <c r="P326" s="615"/>
      <c r="Q326" s="615"/>
      <c r="R326" s="616"/>
      <c r="S326" s="542"/>
      <c r="T326" s="542"/>
      <c r="W326" s="527"/>
      <c r="X326" s="527"/>
    </row>
    <row r="327" spans="2:24" ht="190.15" customHeight="1" x14ac:dyDescent="0.2">
      <c r="B327" s="318"/>
      <c r="C327" s="427"/>
      <c r="D327" s="427"/>
      <c r="E327" s="427"/>
      <c r="F327" s="319"/>
      <c r="G327" s="531" t="s">
        <v>1019</v>
      </c>
      <c r="H327" s="532"/>
      <c r="I327" s="532"/>
      <c r="J327" s="532"/>
      <c r="K327" s="532"/>
      <c r="L327" s="532"/>
      <c r="M327" s="532"/>
      <c r="N327" s="532"/>
      <c r="O327" s="532"/>
      <c r="P327" s="532"/>
      <c r="Q327" s="532"/>
      <c r="R327" s="532"/>
      <c r="S327" s="542"/>
      <c r="T327" s="542"/>
      <c r="W327" s="527"/>
      <c r="X327" s="527"/>
    </row>
    <row r="328" spans="2:24" ht="201" customHeight="1" x14ac:dyDescent="0.2">
      <c r="B328" s="318"/>
      <c r="C328" s="427"/>
      <c r="D328" s="427"/>
      <c r="E328" s="427"/>
      <c r="F328" s="319"/>
      <c r="G328" s="531" t="s">
        <v>908</v>
      </c>
      <c r="H328" s="532"/>
      <c r="I328" s="532"/>
      <c r="J328" s="532"/>
      <c r="K328" s="532"/>
      <c r="L328" s="532"/>
      <c r="M328" s="532"/>
      <c r="N328" s="532"/>
      <c r="O328" s="532"/>
      <c r="P328" s="532"/>
      <c r="Q328" s="532"/>
      <c r="R328" s="532"/>
      <c r="S328" s="542"/>
      <c r="T328" s="542"/>
      <c r="W328" s="527"/>
      <c r="X328" s="527"/>
    </row>
    <row r="329" spans="2:24" ht="167.45" customHeight="1" x14ac:dyDescent="0.2">
      <c r="B329" s="318"/>
      <c r="C329" s="427"/>
      <c r="D329" s="427"/>
      <c r="E329" s="427"/>
      <c r="F329" s="319"/>
      <c r="G329" s="531" t="s">
        <v>1020</v>
      </c>
      <c r="H329" s="535"/>
      <c r="I329" s="535"/>
      <c r="J329" s="535"/>
      <c r="K329" s="535"/>
      <c r="L329" s="535"/>
      <c r="M329" s="535"/>
      <c r="N329" s="535"/>
      <c r="O329" s="535"/>
      <c r="P329" s="535"/>
      <c r="Q329" s="535"/>
      <c r="R329" s="536"/>
      <c r="S329" s="542"/>
      <c r="T329" s="542"/>
      <c r="W329" s="527"/>
      <c r="X329" s="527"/>
    </row>
    <row r="330" spans="2:24" ht="228.6" customHeight="1" x14ac:dyDescent="0.2">
      <c r="B330" s="318"/>
      <c r="C330" s="427"/>
      <c r="D330" s="427"/>
      <c r="E330" s="427"/>
      <c r="F330" s="319"/>
      <c r="G330" s="531" t="s">
        <v>797</v>
      </c>
      <c r="H330" s="535"/>
      <c r="I330" s="535"/>
      <c r="J330" s="535"/>
      <c r="K330" s="535"/>
      <c r="L330" s="535"/>
      <c r="M330" s="535"/>
      <c r="N330" s="535"/>
      <c r="O330" s="535"/>
      <c r="P330" s="535"/>
      <c r="Q330" s="535"/>
      <c r="R330" s="536"/>
      <c r="S330" s="542"/>
      <c r="T330" s="542"/>
      <c r="W330" s="527"/>
      <c r="X330" s="527"/>
    </row>
    <row r="331" spans="2:24" ht="328.15" customHeight="1" x14ac:dyDescent="0.2">
      <c r="B331" s="318"/>
      <c r="C331" s="427"/>
      <c r="D331" s="427"/>
      <c r="E331" s="427"/>
      <c r="F331" s="319"/>
      <c r="G331" s="531" t="s">
        <v>1029</v>
      </c>
      <c r="H331" s="535"/>
      <c r="I331" s="535"/>
      <c r="J331" s="535"/>
      <c r="K331" s="535"/>
      <c r="L331" s="535"/>
      <c r="M331" s="535"/>
      <c r="N331" s="535"/>
      <c r="O331" s="535"/>
      <c r="P331" s="535"/>
      <c r="Q331" s="535"/>
      <c r="R331" s="536"/>
      <c r="S331" s="542"/>
      <c r="T331" s="542"/>
      <c r="W331" s="527"/>
      <c r="X331" s="527"/>
    </row>
    <row r="332" spans="2:24" ht="200.45" customHeight="1" x14ac:dyDescent="0.2">
      <c r="B332" s="318"/>
      <c r="C332" s="427"/>
      <c r="D332" s="427"/>
      <c r="E332" s="427"/>
      <c r="F332" s="319"/>
      <c r="G332" s="531" t="s">
        <v>701</v>
      </c>
      <c r="H332" s="532"/>
      <c r="I332" s="532"/>
      <c r="J332" s="532"/>
      <c r="K332" s="532"/>
      <c r="L332" s="532"/>
      <c r="M332" s="532"/>
      <c r="N332" s="532"/>
      <c r="O332" s="532"/>
      <c r="P332" s="532"/>
      <c r="Q332" s="532"/>
      <c r="R332" s="537"/>
      <c r="S332" s="542"/>
      <c r="T332" s="542"/>
      <c r="W332" s="527"/>
      <c r="X332" s="527"/>
    </row>
    <row r="333" spans="2:24" ht="150.6" customHeight="1" x14ac:dyDescent="0.2">
      <c r="B333" s="318"/>
      <c r="C333" s="427"/>
      <c r="D333" s="427"/>
      <c r="E333" s="427"/>
      <c r="F333" s="319"/>
      <c r="G333" s="614" t="s">
        <v>702</v>
      </c>
      <c r="H333" s="535"/>
      <c r="I333" s="535"/>
      <c r="J333" s="535"/>
      <c r="K333" s="535"/>
      <c r="L333" s="535"/>
      <c r="M333" s="535"/>
      <c r="N333" s="535"/>
      <c r="O333" s="535"/>
      <c r="P333" s="535"/>
      <c r="Q333" s="535"/>
      <c r="R333" s="536"/>
      <c r="S333" s="542"/>
      <c r="T333" s="542"/>
      <c r="W333" s="527"/>
      <c r="X333" s="527"/>
    </row>
    <row r="334" spans="2:24" ht="224.45" customHeight="1" x14ac:dyDescent="0.2">
      <c r="B334" s="318"/>
      <c r="C334" s="427"/>
      <c r="D334" s="427"/>
      <c r="E334" s="427"/>
      <c r="F334" s="319"/>
      <c r="G334" s="531" t="s">
        <v>703</v>
      </c>
      <c r="H334" s="532"/>
      <c r="I334" s="532"/>
      <c r="J334" s="532"/>
      <c r="K334" s="532"/>
      <c r="L334" s="532"/>
      <c r="M334" s="532"/>
      <c r="N334" s="532"/>
      <c r="O334" s="532"/>
      <c r="P334" s="532"/>
      <c r="Q334" s="532"/>
      <c r="R334" s="537"/>
      <c r="S334" s="542"/>
      <c r="T334" s="542"/>
      <c r="W334" s="527"/>
      <c r="X334" s="527"/>
    </row>
    <row r="335" spans="2:24" ht="271.89999999999998" customHeight="1" x14ac:dyDescent="0.2">
      <c r="B335" s="318"/>
      <c r="C335" s="427"/>
      <c r="D335" s="427"/>
      <c r="E335" s="427"/>
      <c r="F335" s="319"/>
      <c r="G335" s="531" t="s">
        <v>1021</v>
      </c>
      <c r="H335" s="532"/>
      <c r="I335" s="532"/>
      <c r="J335" s="532"/>
      <c r="K335" s="532"/>
      <c r="L335" s="532"/>
      <c r="M335" s="532"/>
      <c r="N335" s="532"/>
      <c r="O335" s="532"/>
      <c r="P335" s="532"/>
      <c r="Q335" s="532"/>
      <c r="R335" s="537"/>
      <c r="S335" s="542"/>
      <c r="T335" s="542"/>
      <c r="W335" s="527"/>
      <c r="X335" s="527"/>
    </row>
    <row r="336" spans="2:24" ht="408.6" customHeight="1" x14ac:dyDescent="0.2">
      <c r="B336" s="318"/>
      <c r="C336" s="427"/>
      <c r="D336" s="427"/>
      <c r="E336" s="427"/>
      <c r="F336" s="319"/>
      <c r="G336" s="531" t="s">
        <v>1022</v>
      </c>
      <c r="H336" s="532"/>
      <c r="I336" s="532"/>
      <c r="J336" s="532"/>
      <c r="K336" s="532"/>
      <c r="L336" s="532"/>
      <c r="M336" s="532"/>
      <c r="N336" s="532"/>
      <c r="O336" s="532"/>
      <c r="P336" s="532"/>
      <c r="Q336" s="532"/>
      <c r="R336" s="537"/>
      <c r="S336" s="542"/>
      <c r="T336" s="542"/>
      <c r="W336" s="527"/>
      <c r="X336" s="527"/>
    </row>
    <row r="337" spans="2:24" ht="408.6" customHeight="1" x14ac:dyDescent="0.2">
      <c r="B337" s="318"/>
      <c r="C337" s="427"/>
      <c r="D337" s="427"/>
      <c r="E337" s="427"/>
      <c r="F337" s="319"/>
      <c r="G337" s="531" t="s">
        <v>1023</v>
      </c>
      <c r="H337" s="532"/>
      <c r="I337" s="532"/>
      <c r="J337" s="532"/>
      <c r="K337" s="532"/>
      <c r="L337" s="532"/>
      <c r="M337" s="532"/>
      <c r="N337" s="532"/>
      <c r="O337" s="532"/>
      <c r="P337" s="532"/>
      <c r="Q337" s="532"/>
      <c r="R337" s="537"/>
      <c r="S337" s="542"/>
      <c r="T337" s="542"/>
      <c r="W337" s="527"/>
      <c r="X337" s="527"/>
    </row>
    <row r="338" spans="2:24" ht="245.45" customHeight="1" x14ac:dyDescent="0.2">
      <c r="B338" s="318"/>
      <c r="C338" s="427"/>
      <c r="D338" s="427"/>
      <c r="E338" s="427"/>
      <c r="F338" s="319"/>
      <c r="G338" s="531" t="s">
        <v>1024</v>
      </c>
      <c r="H338" s="532"/>
      <c r="I338" s="532"/>
      <c r="J338" s="532"/>
      <c r="K338" s="532"/>
      <c r="L338" s="532"/>
      <c r="M338" s="532"/>
      <c r="N338" s="532"/>
      <c r="O338" s="532"/>
      <c r="P338" s="532"/>
      <c r="Q338" s="532"/>
      <c r="R338" s="537"/>
      <c r="S338" s="542"/>
      <c r="T338" s="542"/>
      <c r="W338" s="527"/>
      <c r="X338" s="527"/>
    </row>
    <row r="339" spans="2:24" ht="127.15" customHeight="1" x14ac:dyDescent="0.2">
      <c r="B339" s="318"/>
      <c r="C339" s="427"/>
      <c r="D339" s="427"/>
      <c r="E339" s="427"/>
      <c r="F339" s="319"/>
      <c r="G339" s="531" t="s">
        <v>757</v>
      </c>
      <c r="H339" s="532"/>
      <c r="I339" s="532"/>
      <c r="J339" s="532"/>
      <c r="K339" s="532"/>
      <c r="L339" s="532"/>
      <c r="M339" s="532"/>
      <c r="N339" s="532"/>
      <c r="O339" s="532"/>
      <c r="P339" s="532"/>
      <c r="Q339" s="532"/>
      <c r="R339" s="537"/>
      <c r="S339" s="542"/>
      <c r="T339" s="542"/>
      <c r="W339" s="527"/>
      <c r="X339" s="527"/>
    </row>
    <row r="340" spans="2:24" ht="143.44999999999999" customHeight="1" x14ac:dyDescent="0.2">
      <c r="B340" s="318"/>
      <c r="C340" s="427"/>
      <c r="D340" s="427"/>
      <c r="E340" s="427"/>
      <c r="F340" s="319"/>
      <c r="G340" s="531" t="s">
        <v>734</v>
      </c>
      <c r="H340" s="532"/>
      <c r="I340" s="532"/>
      <c r="J340" s="532"/>
      <c r="K340" s="532"/>
      <c r="L340" s="532"/>
      <c r="M340" s="532"/>
      <c r="N340" s="532"/>
      <c r="O340" s="532"/>
      <c r="P340" s="532"/>
      <c r="Q340" s="532"/>
      <c r="R340" s="537"/>
      <c r="S340" s="542"/>
      <c r="T340" s="542"/>
      <c r="W340" s="527"/>
      <c r="X340" s="527"/>
    </row>
    <row r="341" spans="2:24" ht="231" customHeight="1" x14ac:dyDescent="0.2">
      <c r="B341" s="318"/>
      <c r="C341" s="427"/>
      <c r="D341" s="427"/>
      <c r="E341" s="427"/>
      <c r="F341" s="319"/>
      <c r="G341" s="531" t="s">
        <v>1025</v>
      </c>
      <c r="H341" s="532"/>
      <c r="I341" s="532"/>
      <c r="J341" s="532"/>
      <c r="K341" s="532"/>
      <c r="L341" s="532"/>
      <c r="M341" s="532"/>
      <c r="N341" s="532"/>
      <c r="O341" s="532"/>
      <c r="P341" s="532"/>
      <c r="Q341" s="532"/>
      <c r="R341" s="537"/>
      <c r="S341" s="542"/>
      <c r="T341" s="542"/>
      <c r="W341" s="527"/>
      <c r="X341" s="527"/>
    </row>
    <row r="342" spans="2:24" ht="189.6" customHeight="1" x14ac:dyDescent="0.2">
      <c r="B342" s="318"/>
      <c r="C342" s="427"/>
      <c r="D342" s="427"/>
      <c r="E342" s="427"/>
      <c r="F342" s="319"/>
      <c r="G342" s="531" t="s">
        <v>838</v>
      </c>
      <c r="H342" s="532"/>
      <c r="I342" s="532"/>
      <c r="J342" s="532"/>
      <c r="K342" s="532"/>
      <c r="L342" s="532"/>
      <c r="M342" s="532"/>
      <c r="N342" s="532"/>
      <c r="O342" s="532"/>
      <c r="P342" s="532"/>
      <c r="Q342" s="532"/>
      <c r="R342" s="537"/>
      <c r="S342" s="542"/>
      <c r="T342" s="542"/>
      <c r="W342" s="527"/>
      <c r="X342" s="527"/>
    </row>
    <row r="343" spans="2:24" ht="188.45" customHeight="1" x14ac:dyDescent="0.2">
      <c r="B343" s="318"/>
      <c r="C343" s="427"/>
      <c r="D343" s="427"/>
      <c r="E343" s="427"/>
      <c r="F343" s="319"/>
      <c r="G343" s="531" t="s">
        <v>735</v>
      </c>
      <c r="H343" s="532"/>
      <c r="I343" s="532"/>
      <c r="J343" s="532"/>
      <c r="K343" s="532"/>
      <c r="L343" s="532"/>
      <c r="M343" s="532"/>
      <c r="N343" s="532"/>
      <c r="O343" s="532"/>
      <c r="P343" s="532"/>
      <c r="Q343" s="532"/>
      <c r="R343" s="537"/>
      <c r="S343" s="542"/>
      <c r="T343" s="542"/>
      <c r="W343" s="527"/>
      <c r="X343" s="527"/>
    </row>
    <row r="344" spans="2:24" ht="324" customHeight="1" x14ac:dyDescent="0.2">
      <c r="B344" s="318"/>
      <c r="C344" s="427"/>
      <c r="D344" s="427"/>
      <c r="E344" s="427"/>
      <c r="F344" s="319"/>
      <c r="G344" s="531" t="s">
        <v>705</v>
      </c>
      <c r="H344" s="532"/>
      <c r="I344" s="532"/>
      <c r="J344" s="532"/>
      <c r="K344" s="532"/>
      <c r="L344" s="532"/>
      <c r="M344" s="532"/>
      <c r="N344" s="532"/>
      <c r="O344" s="532"/>
      <c r="P344" s="532"/>
      <c r="Q344" s="532"/>
      <c r="R344" s="537"/>
      <c r="S344" s="542"/>
      <c r="T344" s="542"/>
      <c r="W344" s="527"/>
      <c r="X344" s="527"/>
    </row>
    <row r="345" spans="2:24" ht="255.6" customHeight="1" x14ac:dyDescent="0.2">
      <c r="B345" s="318"/>
      <c r="C345" s="427"/>
      <c r="D345" s="427"/>
      <c r="E345" s="427"/>
      <c r="F345" s="319"/>
      <c r="G345" s="531" t="s">
        <v>704</v>
      </c>
      <c r="H345" s="532"/>
      <c r="I345" s="532"/>
      <c r="J345" s="532"/>
      <c r="K345" s="532"/>
      <c r="L345" s="532"/>
      <c r="M345" s="532"/>
      <c r="N345" s="532"/>
      <c r="O345" s="532"/>
      <c r="P345" s="532"/>
      <c r="Q345" s="532"/>
      <c r="R345" s="537"/>
      <c r="S345" s="542"/>
      <c r="T345" s="542"/>
      <c r="W345" s="527"/>
      <c r="X345" s="527"/>
    </row>
    <row r="346" spans="2:24" ht="235.9" customHeight="1" x14ac:dyDescent="0.2">
      <c r="B346" s="318"/>
      <c r="C346" s="427"/>
      <c r="D346" s="427"/>
      <c r="E346" s="427"/>
      <c r="F346" s="319"/>
      <c r="G346" s="531" t="s">
        <v>706</v>
      </c>
      <c r="H346" s="532"/>
      <c r="I346" s="532"/>
      <c r="J346" s="532"/>
      <c r="K346" s="532"/>
      <c r="L346" s="532"/>
      <c r="M346" s="532"/>
      <c r="N346" s="532"/>
      <c r="O346" s="532"/>
      <c r="P346" s="532"/>
      <c r="Q346" s="532"/>
      <c r="R346" s="537"/>
      <c r="S346" s="542"/>
      <c r="T346" s="542"/>
      <c r="W346" s="527"/>
      <c r="X346" s="527"/>
    </row>
    <row r="347" spans="2:24" ht="106.9" customHeight="1" x14ac:dyDescent="0.2">
      <c r="B347" s="318"/>
      <c r="C347" s="427"/>
      <c r="D347" s="427"/>
      <c r="E347" s="427"/>
      <c r="F347" s="319"/>
      <c r="G347" s="531" t="s">
        <v>625</v>
      </c>
      <c r="H347" s="532"/>
      <c r="I347" s="532"/>
      <c r="J347" s="532"/>
      <c r="K347" s="532"/>
      <c r="L347" s="532"/>
      <c r="M347" s="532"/>
      <c r="N347" s="532"/>
      <c r="O347" s="532"/>
      <c r="P347" s="532"/>
      <c r="Q347" s="532"/>
      <c r="R347" s="537"/>
      <c r="S347" s="542"/>
      <c r="T347" s="542"/>
      <c r="W347" s="527"/>
      <c r="X347" s="527"/>
    </row>
    <row r="348" spans="2:24" ht="397.15" customHeight="1" thickBot="1" x14ac:dyDescent="0.25">
      <c r="B348" s="318"/>
      <c r="C348" s="427"/>
      <c r="D348" s="427"/>
      <c r="E348" s="427"/>
      <c r="F348" s="319"/>
      <c r="G348" s="556" t="s">
        <v>1026</v>
      </c>
      <c r="H348" s="557"/>
      <c r="I348" s="557"/>
      <c r="J348" s="557"/>
      <c r="K348" s="557"/>
      <c r="L348" s="557"/>
      <c r="M348" s="557"/>
      <c r="N348" s="557"/>
      <c r="O348" s="557"/>
      <c r="P348" s="557"/>
      <c r="Q348" s="557"/>
      <c r="R348" s="558"/>
      <c r="S348" s="542"/>
      <c r="T348" s="542"/>
      <c r="W348" s="92"/>
      <c r="X348" s="92"/>
    </row>
    <row r="349" spans="2:24" ht="114.6" customHeight="1" x14ac:dyDescent="0.2">
      <c r="B349" s="261" t="s">
        <v>607</v>
      </c>
      <c r="C349" s="262"/>
      <c r="D349" s="262"/>
      <c r="E349" s="262"/>
      <c r="F349" s="262"/>
      <c r="G349" s="551" t="s">
        <v>1030</v>
      </c>
      <c r="H349" s="551"/>
      <c r="I349" s="551"/>
      <c r="J349" s="551"/>
      <c r="K349" s="551"/>
      <c r="L349" s="551"/>
      <c r="M349" s="551"/>
      <c r="N349" s="551"/>
      <c r="O349" s="551"/>
      <c r="P349" s="551"/>
      <c r="Q349" s="551"/>
      <c r="R349" s="551"/>
      <c r="S349" s="559"/>
      <c r="T349" s="542"/>
    </row>
    <row r="350" spans="2:24" ht="175.9" customHeight="1" x14ac:dyDescent="0.2">
      <c r="B350" s="261" t="s">
        <v>608</v>
      </c>
      <c r="C350" s="262"/>
      <c r="D350" s="262"/>
      <c r="E350" s="262"/>
      <c r="F350" s="262"/>
      <c r="G350" s="419" t="s">
        <v>736</v>
      </c>
      <c r="H350" s="419"/>
      <c r="I350" s="419"/>
      <c r="J350" s="419"/>
      <c r="K350" s="419"/>
      <c r="L350" s="419"/>
      <c r="M350" s="419"/>
      <c r="N350" s="419"/>
      <c r="O350" s="419"/>
      <c r="P350" s="419"/>
      <c r="Q350" s="419"/>
      <c r="R350" s="419"/>
      <c r="S350" s="559"/>
      <c r="T350" s="542"/>
    </row>
    <row r="351" spans="2:24" ht="171.6" customHeight="1" x14ac:dyDescent="0.2">
      <c r="B351" s="261" t="s">
        <v>620</v>
      </c>
      <c r="C351" s="262"/>
      <c r="D351" s="262"/>
      <c r="E351" s="262"/>
      <c r="F351" s="262"/>
      <c r="G351" s="419" t="s">
        <v>849</v>
      </c>
      <c r="H351" s="419"/>
      <c r="I351" s="419"/>
      <c r="J351" s="419"/>
      <c r="K351" s="419"/>
      <c r="L351" s="419"/>
      <c r="M351" s="419"/>
      <c r="N351" s="419"/>
      <c r="O351" s="419"/>
      <c r="P351" s="419"/>
      <c r="Q351" s="419"/>
      <c r="R351" s="419"/>
      <c r="S351" s="559"/>
      <c r="T351" s="542"/>
    </row>
    <row r="352" spans="2:24" ht="93.6" customHeight="1" x14ac:dyDescent="0.2">
      <c r="B352" s="261" t="s">
        <v>725</v>
      </c>
      <c r="C352" s="262"/>
      <c r="D352" s="262"/>
      <c r="E352" s="262"/>
      <c r="F352" s="262"/>
      <c r="G352" s="419" t="s">
        <v>737</v>
      </c>
      <c r="H352" s="419"/>
      <c r="I352" s="419"/>
      <c r="J352" s="419"/>
      <c r="K352" s="419"/>
      <c r="L352" s="419"/>
      <c r="M352" s="419"/>
      <c r="N352" s="419"/>
      <c r="O352" s="419"/>
      <c r="P352" s="419"/>
      <c r="Q352" s="419"/>
      <c r="R352" s="419"/>
      <c r="S352" s="559"/>
      <c r="T352" s="542"/>
    </row>
    <row r="353" spans="1:20" ht="15" customHeight="1" x14ac:dyDescent="0.2">
      <c r="B353" s="552" t="s">
        <v>116</v>
      </c>
      <c r="C353" s="553"/>
      <c r="D353" s="553"/>
      <c r="E353" s="553"/>
      <c r="F353" s="553"/>
      <c r="G353" s="553"/>
      <c r="H353" s="553"/>
      <c r="I353" s="553"/>
      <c r="J353" s="553"/>
      <c r="K353" s="553"/>
      <c r="L353" s="553"/>
      <c r="M353" s="553"/>
      <c r="N353" s="553"/>
      <c r="O353" s="553"/>
      <c r="P353" s="553"/>
      <c r="Q353" s="553"/>
      <c r="R353" s="553"/>
      <c r="S353" s="553"/>
      <c r="T353" s="554"/>
    </row>
    <row r="354" spans="1:20" ht="15" customHeight="1" x14ac:dyDescent="0.2">
      <c r="B354" s="340" t="s">
        <v>48</v>
      </c>
      <c r="C354" s="341"/>
      <c r="D354" s="341"/>
      <c r="E354" s="341"/>
      <c r="F354" s="342"/>
      <c r="G354" s="470" t="s">
        <v>105</v>
      </c>
      <c r="H354" s="555"/>
      <c r="I354" s="555"/>
      <c r="J354" s="555"/>
      <c r="K354" s="555"/>
      <c r="L354" s="555"/>
      <c r="M354" s="555"/>
      <c r="N354" s="555"/>
      <c r="O354" s="555"/>
      <c r="P354" s="555"/>
      <c r="Q354" s="555"/>
      <c r="R354" s="471"/>
      <c r="S354" s="470" t="s">
        <v>106</v>
      </c>
      <c r="T354" s="471"/>
    </row>
    <row r="355" spans="1:20" ht="104.45" customHeight="1" x14ac:dyDescent="0.2">
      <c r="A355" s="76"/>
      <c r="B355" s="235" t="s">
        <v>441</v>
      </c>
      <c r="C355" s="235"/>
      <c r="D355" s="235"/>
      <c r="E355" s="235"/>
      <c r="F355" s="235"/>
      <c r="G355" s="566" t="s">
        <v>912</v>
      </c>
      <c r="H355" s="567"/>
      <c r="I355" s="567"/>
      <c r="J355" s="567"/>
      <c r="K355" s="567"/>
      <c r="L355" s="567"/>
      <c r="M355" s="567"/>
      <c r="N355" s="567"/>
      <c r="O355" s="567"/>
      <c r="P355" s="567"/>
      <c r="Q355" s="567"/>
      <c r="R355" s="567"/>
      <c r="S355" s="546" t="s">
        <v>913</v>
      </c>
      <c r="T355" s="547"/>
    </row>
    <row r="356" spans="1:20" ht="126.6" customHeight="1" x14ac:dyDescent="0.2">
      <c r="A356" s="76"/>
      <c r="B356" s="235" t="s">
        <v>455</v>
      </c>
      <c r="C356" s="235"/>
      <c r="D356" s="235"/>
      <c r="E356" s="235"/>
      <c r="F356" s="235"/>
      <c r="G356" s="543" t="s">
        <v>855</v>
      </c>
      <c r="H356" s="544"/>
      <c r="I356" s="544"/>
      <c r="J356" s="544"/>
      <c r="K356" s="544"/>
      <c r="L356" s="544"/>
      <c r="M356" s="544"/>
      <c r="N356" s="544"/>
      <c r="O356" s="544"/>
      <c r="P356" s="544"/>
      <c r="Q356" s="544"/>
      <c r="R356" s="545"/>
      <c r="S356" s="546" t="s">
        <v>913</v>
      </c>
      <c r="T356" s="547"/>
    </row>
    <row r="357" spans="1:20" ht="103.9" customHeight="1" x14ac:dyDescent="0.2">
      <c r="A357" s="76"/>
      <c r="B357" s="235" t="s">
        <v>456</v>
      </c>
      <c r="C357" s="235"/>
      <c r="D357" s="235"/>
      <c r="E357" s="235"/>
      <c r="F357" s="235"/>
      <c r="G357" s="543" t="s">
        <v>856</v>
      </c>
      <c r="H357" s="544"/>
      <c r="I357" s="544"/>
      <c r="J357" s="544"/>
      <c r="K357" s="544"/>
      <c r="L357" s="544"/>
      <c r="M357" s="544"/>
      <c r="N357" s="544"/>
      <c r="O357" s="544"/>
      <c r="P357" s="544"/>
      <c r="Q357" s="544"/>
      <c r="R357" s="545"/>
      <c r="S357" s="546" t="s">
        <v>913</v>
      </c>
      <c r="T357" s="547"/>
    </row>
    <row r="358" spans="1:20" ht="138" customHeight="1" x14ac:dyDescent="0.2">
      <c r="A358" s="76"/>
      <c r="B358" s="235" t="s">
        <v>457</v>
      </c>
      <c r="C358" s="235"/>
      <c r="D358" s="235"/>
      <c r="E358" s="235"/>
      <c r="F358" s="235"/>
      <c r="G358" s="548" t="s">
        <v>914</v>
      </c>
      <c r="H358" s="549"/>
      <c r="I358" s="549"/>
      <c r="J358" s="549"/>
      <c r="K358" s="549"/>
      <c r="L358" s="549"/>
      <c r="M358" s="549"/>
      <c r="N358" s="549"/>
      <c r="O358" s="549"/>
      <c r="P358" s="549"/>
      <c r="Q358" s="549"/>
      <c r="R358" s="550"/>
      <c r="S358" s="546" t="s">
        <v>913</v>
      </c>
      <c r="T358" s="547"/>
    </row>
    <row r="359" spans="1:20" ht="160.9" customHeight="1" x14ac:dyDescent="0.2">
      <c r="A359" s="76"/>
      <c r="B359" s="235" t="s">
        <v>480</v>
      </c>
      <c r="C359" s="235"/>
      <c r="D359" s="235"/>
      <c r="E359" s="235"/>
      <c r="F359" s="235"/>
      <c r="G359" s="588" t="s">
        <v>915</v>
      </c>
      <c r="H359" s="589"/>
      <c r="I359" s="589"/>
      <c r="J359" s="589"/>
      <c r="K359" s="589"/>
      <c r="L359" s="589"/>
      <c r="M359" s="589"/>
      <c r="N359" s="589"/>
      <c r="O359" s="589"/>
      <c r="P359" s="589"/>
      <c r="Q359" s="589"/>
      <c r="R359" s="590"/>
      <c r="S359" s="591" t="s">
        <v>913</v>
      </c>
      <c r="T359" s="592"/>
    </row>
    <row r="360" spans="1:20" ht="180.6" customHeight="1" x14ac:dyDescent="0.2">
      <c r="A360" s="76"/>
      <c r="B360" s="235" t="s">
        <v>857</v>
      </c>
      <c r="C360" s="235"/>
      <c r="D360" s="235"/>
      <c r="E360" s="235"/>
      <c r="F360" s="235"/>
      <c r="G360" s="567" t="s">
        <v>916</v>
      </c>
      <c r="H360" s="599"/>
      <c r="I360" s="599"/>
      <c r="J360" s="599"/>
      <c r="K360" s="599"/>
      <c r="L360" s="599"/>
      <c r="M360" s="599"/>
      <c r="N360" s="599"/>
      <c r="O360" s="599"/>
      <c r="P360" s="599"/>
      <c r="Q360" s="599"/>
      <c r="R360" s="599"/>
      <c r="S360" s="266" t="s">
        <v>913</v>
      </c>
      <c r="T360" s="266"/>
    </row>
    <row r="361" spans="1:20" ht="127.15" customHeight="1" x14ac:dyDescent="0.2">
      <c r="B361" s="316" t="s">
        <v>458</v>
      </c>
      <c r="C361" s="414"/>
      <c r="D361" s="414"/>
      <c r="E361" s="414"/>
      <c r="F361" s="414"/>
      <c r="G361" s="596"/>
      <c r="H361" s="597"/>
      <c r="I361" s="597"/>
      <c r="J361" s="597"/>
      <c r="K361" s="597"/>
      <c r="L361" s="597"/>
      <c r="M361" s="597"/>
      <c r="N361" s="597"/>
      <c r="O361" s="597"/>
      <c r="P361" s="597"/>
      <c r="Q361" s="597"/>
      <c r="R361" s="598"/>
      <c r="S361" s="288"/>
      <c r="T361" s="290"/>
    </row>
    <row r="362" spans="1:20" ht="14.1" customHeight="1" x14ac:dyDescent="0.2">
      <c r="B362" s="102"/>
      <c r="C362" s="73"/>
      <c r="D362" s="73"/>
      <c r="E362" s="73"/>
      <c r="F362" s="73"/>
      <c r="G362" s="99"/>
      <c r="H362" s="71"/>
      <c r="I362" s="71"/>
      <c r="J362" s="71"/>
      <c r="K362" s="71"/>
      <c r="L362" s="71"/>
      <c r="M362" s="71"/>
      <c r="N362" s="71"/>
      <c r="O362" s="71"/>
      <c r="P362" s="71"/>
      <c r="Q362" s="71"/>
      <c r="R362" s="71"/>
      <c r="S362" s="73"/>
      <c r="T362" s="103"/>
    </row>
    <row r="363" spans="1:20" ht="24" customHeight="1" x14ac:dyDescent="0.2">
      <c r="B363" s="465" t="s">
        <v>107</v>
      </c>
      <c r="C363" s="466"/>
      <c r="D363" s="466"/>
      <c r="E363" s="466"/>
      <c r="F363" s="466"/>
      <c r="G363" s="466"/>
      <c r="H363" s="466"/>
      <c r="I363" s="466"/>
      <c r="J363" s="466"/>
      <c r="K363" s="466"/>
      <c r="L363" s="466"/>
      <c r="M363" s="466"/>
      <c r="N363" s="466"/>
      <c r="O363" s="466"/>
      <c r="P363" s="466"/>
      <c r="Q363" s="466"/>
      <c r="R363" s="466"/>
      <c r="S363" s="466"/>
      <c r="T363" s="467"/>
    </row>
    <row r="364" spans="1:20" ht="309.60000000000002" customHeight="1" x14ac:dyDescent="0.2">
      <c r="B364" s="582" t="s">
        <v>1083</v>
      </c>
      <c r="C364" s="583"/>
      <c r="D364" s="583"/>
      <c r="E364" s="583"/>
      <c r="F364" s="583"/>
      <c r="G364" s="583"/>
      <c r="H364" s="583"/>
      <c r="I364" s="583"/>
      <c r="J364" s="583"/>
      <c r="K364" s="583"/>
      <c r="L364" s="583"/>
      <c r="M364" s="583"/>
      <c r="N364" s="583"/>
      <c r="O364" s="583"/>
      <c r="P364" s="583"/>
      <c r="Q364" s="583"/>
      <c r="R364" s="583"/>
      <c r="S364" s="583"/>
      <c r="T364" s="584"/>
    </row>
    <row r="365" spans="1:20" ht="14.25" customHeight="1" x14ac:dyDescent="0.2">
      <c r="B365" s="585"/>
      <c r="C365" s="585"/>
      <c r="D365" s="585"/>
      <c r="E365" s="585"/>
      <c r="F365" s="585"/>
      <c r="G365" s="585"/>
      <c r="H365" s="585"/>
      <c r="I365" s="585"/>
      <c r="J365" s="585"/>
      <c r="K365" s="585"/>
      <c r="L365" s="585"/>
      <c r="M365" s="585"/>
      <c r="N365" s="585"/>
      <c r="O365" s="585"/>
      <c r="P365" s="585"/>
      <c r="Q365" s="586"/>
      <c r="R365" s="587"/>
      <c r="S365" s="585"/>
      <c r="T365" s="586"/>
    </row>
    <row r="366" spans="1:20" ht="15" customHeight="1" x14ac:dyDescent="0.2">
      <c r="B366" s="593" t="s">
        <v>108</v>
      </c>
      <c r="C366" s="594"/>
      <c r="D366" s="594"/>
      <c r="E366" s="594"/>
      <c r="F366" s="595"/>
      <c r="G366" s="593" t="s">
        <v>109</v>
      </c>
      <c r="H366" s="594"/>
      <c r="I366" s="594"/>
      <c r="J366" s="594"/>
      <c r="K366" s="594"/>
      <c r="L366" s="594"/>
      <c r="M366" s="594"/>
      <c r="N366" s="594"/>
      <c r="O366" s="594"/>
      <c r="P366" s="595"/>
      <c r="Q366" s="593" t="s">
        <v>110</v>
      </c>
      <c r="R366" s="594"/>
      <c r="S366" s="594"/>
      <c r="T366" s="595"/>
    </row>
    <row r="367" spans="1:20" ht="114.75" customHeight="1" x14ac:dyDescent="0.2">
      <c r="B367" s="576" t="s">
        <v>662</v>
      </c>
      <c r="C367" s="577"/>
      <c r="D367" s="577"/>
      <c r="E367" s="577"/>
      <c r="F367" s="578"/>
      <c r="G367" s="579" t="s">
        <v>432</v>
      </c>
      <c r="H367" s="580"/>
      <c r="I367" s="580"/>
      <c r="J367" s="580"/>
      <c r="K367" s="580"/>
      <c r="L367" s="580"/>
      <c r="M367" s="580"/>
      <c r="N367" s="580"/>
      <c r="O367" s="580"/>
      <c r="P367" s="581"/>
      <c r="Q367" s="579" t="s">
        <v>120</v>
      </c>
      <c r="R367" s="580"/>
      <c r="S367" s="580"/>
      <c r="T367" s="581"/>
    </row>
    <row r="368" spans="1:20" ht="13.9" customHeight="1" x14ac:dyDescent="0.2">
      <c r="G368" s="69"/>
      <c r="H368" s="69"/>
      <c r="I368" s="69"/>
      <c r="J368" s="69"/>
      <c r="K368" s="69"/>
      <c r="L368" s="69"/>
      <c r="M368" s="69"/>
      <c r="N368" s="69"/>
      <c r="O368" s="69"/>
      <c r="P368" s="69"/>
      <c r="Q368" s="70"/>
      <c r="R368" s="70"/>
    </row>
  </sheetData>
  <mergeCells count="970">
    <mergeCell ref="E229:F229"/>
    <mergeCell ref="G226:J226"/>
    <mergeCell ref="B193:C193"/>
    <mergeCell ref="F194:I194"/>
    <mergeCell ref="D193:E193"/>
    <mergeCell ref="F193:I193"/>
    <mergeCell ref="B263:C263"/>
    <mergeCell ref="D263:E263"/>
    <mergeCell ref="F263:I263"/>
    <mergeCell ref="J263:T263"/>
    <mergeCell ref="E223:F223"/>
    <mergeCell ref="M204:T210"/>
    <mergeCell ref="C204:E204"/>
    <mergeCell ref="C211:F211"/>
    <mergeCell ref="G218:J218"/>
    <mergeCell ref="G223:J223"/>
    <mergeCell ref="C222:D222"/>
    <mergeCell ref="C221:D221"/>
    <mergeCell ref="G222:J222"/>
    <mergeCell ref="F204:G204"/>
    <mergeCell ref="K220:T220"/>
    <mergeCell ref="G211:J212"/>
    <mergeCell ref="C227:D227"/>
    <mergeCell ref="C228:D228"/>
    <mergeCell ref="E228:F228"/>
    <mergeCell ref="G228:J228"/>
    <mergeCell ref="D199:E199"/>
    <mergeCell ref="F199:I199"/>
    <mergeCell ref="J199:T199"/>
    <mergeCell ref="C207:D207"/>
    <mergeCell ref="C210:L210"/>
    <mergeCell ref="C208:D208"/>
    <mergeCell ref="B196:C196"/>
    <mergeCell ref="D196:E196"/>
    <mergeCell ref="F196:I196"/>
    <mergeCell ref="J196:T196"/>
    <mergeCell ref="B197:C197"/>
    <mergeCell ref="D197:E197"/>
    <mergeCell ref="F197:I197"/>
    <mergeCell ref="J197:T197"/>
    <mergeCell ref="B198:C198"/>
    <mergeCell ref="D198:E198"/>
    <mergeCell ref="F198:I198"/>
    <mergeCell ref="J198:T198"/>
    <mergeCell ref="C219:D219"/>
    <mergeCell ref="K219:T219"/>
    <mergeCell ref="D135:J135"/>
    <mergeCell ref="K135:R135"/>
    <mergeCell ref="S121:T121"/>
    <mergeCell ref="G122:R122"/>
    <mergeCell ref="S122:T122"/>
    <mergeCell ref="G123:R123"/>
    <mergeCell ref="S123:T123"/>
    <mergeCell ref="B123:E123"/>
    <mergeCell ref="G116:R116"/>
    <mergeCell ref="G117:R117"/>
    <mergeCell ref="S133:T133"/>
    <mergeCell ref="B128:C128"/>
    <mergeCell ref="D128:J128"/>
    <mergeCell ref="S117:T117"/>
    <mergeCell ref="S118:T118"/>
    <mergeCell ref="S120:T120"/>
    <mergeCell ref="S116:T116"/>
    <mergeCell ref="G121:R121"/>
    <mergeCell ref="J264:T264"/>
    <mergeCell ref="F264:I264"/>
    <mergeCell ref="D264:E264"/>
    <mergeCell ref="B262:C262"/>
    <mergeCell ref="D262:E262"/>
    <mergeCell ref="F262:I262"/>
    <mergeCell ref="J262:T262"/>
    <mergeCell ref="H239:I239"/>
    <mergeCell ref="G254:K254"/>
    <mergeCell ref="J242:K242"/>
    <mergeCell ref="E246:F246"/>
    <mergeCell ref="C244:F244"/>
    <mergeCell ref="M234:T242"/>
    <mergeCell ref="G253:K253"/>
    <mergeCell ref="B264:C264"/>
    <mergeCell ref="G257:H257"/>
    <mergeCell ref="I258:J258"/>
    <mergeCell ref="B260:C260"/>
    <mergeCell ref="F259:I260"/>
    <mergeCell ref="G258:H258"/>
    <mergeCell ref="J259:T260"/>
    <mergeCell ref="B259:E259"/>
    <mergeCell ref="F261:I261"/>
    <mergeCell ref="L258:T258"/>
    <mergeCell ref="B195:C195"/>
    <mergeCell ref="D195:E195"/>
    <mergeCell ref="J193:T193"/>
    <mergeCell ref="K217:T217"/>
    <mergeCell ref="C220:D220"/>
    <mergeCell ref="C216:D216"/>
    <mergeCell ref="B194:C194"/>
    <mergeCell ref="B202:B223"/>
    <mergeCell ref="C203:L203"/>
    <mergeCell ref="E216:F216"/>
    <mergeCell ref="G216:J216"/>
    <mergeCell ref="K216:T216"/>
    <mergeCell ref="C217:D217"/>
    <mergeCell ref="K223:T223"/>
    <mergeCell ref="E221:F221"/>
    <mergeCell ref="E222:F222"/>
    <mergeCell ref="J204:L204"/>
    <mergeCell ref="H207:I207"/>
    <mergeCell ref="D194:E194"/>
    <mergeCell ref="J194:T194"/>
    <mergeCell ref="C213:D213"/>
    <mergeCell ref="E213:F213"/>
    <mergeCell ref="E207:F207"/>
    <mergeCell ref="B199:C199"/>
    <mergeCell ref="E76:H76"/>
    <mergeCell ref="I76:R76"/>
    <mergeCell ref="J80:R80"/>
    <mergeCell ref="I68:R68"/>
    <mergeCell ref="E54:H54"/>
    <mergeCell ref="E66:H66"/>
    <mergeCell ref="I66:R66"/>
    <mergeCell ref="I58:R58"/>
    <mergeCell ref="E62:H63"/>
    <mergeCell ref="I70:R70"/>
    <mergeCell ref="I62:R63"/>
    <mergeCell ref="E69:H69"/>
    <mergeCell ref="E71:H71"/>
    <mergeCell ref="E72:H72"/>
    <mergeCell ref="I73:R73"/>
    <mergeCell ref="E60:H60"/>
    <mergeCell ref="I60:R60"/>
    <mergeCell ref="E59:H59"/>
    <mergeCell ref="I59:R59"/>
    <mergeCell ref="E56:H56"/>
    <mergeCell ref="I56:R56"/>
    <mergeCell ref="E75:H75"/>
    <mergeCell ref="I75:R75"/>
    <mergeCell ref="E73:H73"/>
    <mergeCell ref="C88:D90"/>
    <mergeCell ref="E80:I80"/>
    <mergeCell ref="B88:B90"/>
    <mergeCell ref="E93:I93"/>
    <mergeCell ref="J93:R93"/>
    <mergeCell ref="D101:J101"/>
    <mergeCell ref="K101:R101"/>
    <mergeCell ref="J95:R95"/>
    <mergeCell ref="C91:D99"/>
    <mergeCell ref="B261:C261"/>
    <mergeCell ref="B249:K249"/>
    <mergeCell ref="C243:T243"/>
    <mergeCell ref="B247:T247"/>
    <mergeCell ref="G246:I246"/>
    <mergeCell ref="I250:K250"/>
    <mergeCell ref="B253:C253"/>
    <mergeCell ref="C246:D246"/>
    <mergeCell ref="B248:T248"/>
    <mergeCell ref="B233:B246"/>
    <mergeCell ref="E250:F250"/>
    <mergeCell ref="G250:H250"/>
    <mergeCell ref="B251:D251"/>
    <mergeCell ref="K239:L239"/>
    <mergeCell ref="D260:E260"/>
    <mergeCell ref="C236:E236"/>
    <mergeCell ref="C235:E235"/>
    <mergeCell ref="J235:L235"/>
    <mergeCell ref="J261:T261"/>
    <mergeCell ref="B257:F257"/>
    <mergeCell ref="I257:J257"/>
    <mergeCell ref="L257:T257"/>
    <mergeCell ref="L249:T249"/>
    <mergeCell ref="M246:T246"/>
    <mergeCell ref="S304:T305"/>
    <mergeCell ref="B306:F306"/>
    <mergeCell ref="G306:R306"/>
    <mergeCell ref="S306:T306"/>
    <mergeCell ref="B252:K252"/>
    <mergeCell ref="B256:K256"/>
    <mergeCell ref="D254:E254"/>
    <mergeCell ref="B255:K255"/>
    <mergeCell ref="B258:F258"/>
    <mergeCell ref="C274:D274"/>
    <mergeCell ref="B301:F301"/>
    <mergeCell ref="G301:R301"/>
    <mergeCell ref="S301:T301"/>
    <mergeCell ref="C278:F278"/>
    <mergeCell ref="C279:D279"/>
    <mergeCell ref="S300:T300"/>
    <mergeCell ref="B302:T302"/>
    <mergeCell ref="H277:I277"/>
    <mergeCell ref="B283:T283"/>
    <mergeCell ref="B304:F305"/>
    <mergeCell ref="G304:R305"/>
    <mergeCell ref="J269:L269"/>
    <mergeCell ref="J277:K277"/>
    <mergeCell ref="F270:G270"/>
    <mergeCell ref="G333:R333"/>
    <mergeCell ref="G326:R326"/>
    <mergeCell ref="G322:R322"/>
    <mergeCell ref="B298:F298"/>
    <mergeCell ref="G298:R298"/>
    <mergeCell ref="G321:R321"/>
    <mergeCell ref="G318:R318"/>
    <mergeCell ref="G303:R303"/>
    <mergeCell ref="B300:F300"/>
    <mergeCell ref="B299:F299"/>
    <mergeCell ref="G299:R299"/>
    <mergeCell ref="G328:R328"/>
    <mergeCell ref="G327:R327"/>
    <mergeCell ref="G324:R325"/>
    <mergeCell ref="J270:L270"/>
    <mergeCell ref="C270:E270"/>
    <mergeCell ref="F271:G271"/>
    <mergeCell ref="C271:E271"/>
    <mergeCell ref="B303:F303"/>
    <mergeCell ref="C291:D291"/>
    <mergeCell ref="C294:D294"/>
    <mergeCell ref="C292:D292"/>
    <mergeCell ref="H271:I271"/>
    <mergeCell ref="C285:L285"/>
    <mergeCell ref="E274:F274"/>
    <mergeCell ref="G278:J279"/>
    <mergeCell ref="K278:T279"/>
    <mergeCell ref="C280:D280"/>
    <mergeCell ref="E280:F280"/>
    <mergeCell ref="G280:J280"/>
    <mergeCell ref="K280:T280"/>
    <mergeCell ref="E279:F279"/>
    <mergeCell ref="M277:T277"/>
    <mergeCell ref="C275:L275"/>
    <mergeCell ref="S298:T298"/>
    <mergeCell ref="C231:D231"/>
    <mergeCell ref="E231:F231"/>
    <mergeCell ref="G231:J231"/>
    <mergeCell ref="K231:T231"/>
    <mergeCell ref="E227:F227"/>
    <mergeCell ref="G227:J227"/>
    <mergeCell ref="K227:T227"/>
    <mergeCell ref="E212:F212"/>
    <mergeCell ref="K226:T226"/>
    <mergeCell ref="C224:D224"/>
    <mergeCell ref="E224:F224"/>
    <mergeCell ref="G224:J224"/>
    <mergeCell ref="K224:T224"/>
    <mergeCell ref="C225:D225"/>
    <mergeCell ref="E225:F225"/>
    <mergeCell ref="G225:J225"/>
    <mergeCell ref="K225:T225"/>
    <mergeCell ref="C226:D226"/>
    <mergeCell ref="E226:F226"/>
    <mergeCell ref="C230:D230"/>
    <mergeCell ref="E230:F230"/>
    <mergeCell ref="G230:J230"/>
    <mergeCell ref="K228:T228"/>
    <mergeCell ref="C229:D229"/>
    <mergeCell ref="E251:F251"/>
    <mergeCell ref="H235:I235"/>
    <mergeCell ref="C239:D239"/>
    <mergeCell ref="H238:I238"/>
    <mergeCell ref="G244:I245"/>
    <mergeCell ref="J244:L245"/>
    <mergeCell ref="C245:D245"/>
    <mergeCell ref="E245:F245"/>
    <mergeCell ref="B250:D250"/>
    <mergeCell ref="C241:L241"/>
    <mergeCell ref="G242:H242"/>
    <mergeCell ref="J246:L246"/>
    <mergeCell ref="E238:F238"/>
    <mergeCell ref="C238:D238"/>
    <mergeCell ref="B355:F355"/>
    <mergeCell ref="B179:C179"/>
    <mergeCell ref="B181:C181"/>
    <mergeCell ref="D181:E181"/>
    <mergeCell ref="F181:I181"/>
    <mergeCell ref="J181:T181"/>
    <mergeCell ref="B189:C189"/>
    <mergeCell ref="D189:E189"/>
    <mergeCell ref="F189:I189"/>
    <mergeCell ref="J189:T189"/>
    <mergeCell ref="J180:T180"/>
    <mergeCell ref="H208:L208"/>
    <mergeCell ref="E219:F219"/>
    <mergeCell ref="G219:J219"/>
    <mergeCell ref="K211:T212"/>
    <mergeCell ref="B232:T232"/>
    <mergeCell ref="C233:T233"/>
    <mergeCell ref="C234:L234"/>
    <mergeCell ref="F236:G236"/>
    <mergeCell ref="F235:G235"/>
    <mergeCell ref="J236:L236"/>
    <mergeCell ref="K221:T221"/>
    <mergeCell ref="C214:D214"/>
    <mergeCell ref="B352:F352"/>
    <mergeCell ref="B367:F367"/>
    <mergeCell ref="G367:P367"/>
    <mergeCell ref="Q367:T367"/>
    <mergeCell ref="B363:T363"/>
    <mergeCell ref="B364:T364"/>
    <mergeCell ref="B365:Q365"/>
    <mergeCell ref="R365:T365"/>
    <mergeCell ref="B359:F359"/>
    <mergeCell ref="G359:R359"/>
    <mergeCell ref="S359:T359"/>
    <mergeCell ref="B366:F366"/>
    <mergeCell ref="G366:P366"/>
    <mergeCell ref="Q366:T366"/>
    <mergeCell ref="B361:F361"/>
    <mergeCell ref="G361:R361"/>
    <mergeCell ref="S361:T361"/>
    <mergeCell ref="B360:F360"/>
    <mergeCell ref="G360:R360"/>
    <mergeCell ref="S360:T360"/>
    <mergeCell ref="G355:R355"/>
    <mergeCell ref="S355:T355"/>
    <mergeCell ref="B356:F356"/>
    <mergeCell ref="G356:R356"/>
    <mergeCell ref="S356:T356"/>
    <mergeCell ref="D261:E261"/>
    <mergeCell ref="L250:T256"/>
    <mergeCell ref="H236:I236"/>
    <mergeCell ref="C242:E242"/>
    <mergeCell ref="K238:L238"/>
    <mergeCell ref="E239:F239"/>
    <mergeCell ref="G336:R336"/>
    <mergeCell ref="G329:R329"/>
    <mergeCell ref="S303:T303"/>
    <mergeCell ref="B307:F307"/>
    <mergeCell ref="G307:R307"/>
    <mergeCell ref="S307:T307"/>
    <mergeCell ref="M244:T245"/>
    <mergeCell ref="C267:T267"/>
    <mergeCell ref="G251:H251"/>
    <mergeCell ref="I251:K251"/>
    <mergeCell ref="D253:E253"/>
    <mergeCell ref="B254:C254"/>
    <mergeCell ref="G331:R331"/>
    <mergeCell ref="B357:F357"/>
    <mergeCell ref="G357:R357"/>
    <mergeCell ref="S357:T357"/>
    <mergeCell ref="B358:F358"/>
    <mergeCell ref="G358:R358"/>
    <mergeCell ref="S358:T358"/>
    <mergeCell ref="B308:F348"/>
    <mergeCell ref="G335:R335"/>
    <mergeCell ref="G346:R346"/>
    <mergeCell ref="G351:R351"/>
    <mergeCell ref="G330:R330"/>
    <mergeCell ref="G349:R349"/>
    <mergeCell ref="B353:T353"/>
    <mergeCell ref="B354:F354"/>
    <mergeCell ref="G354:R354"/>
    <mergeCell ref="S354:T354"/>
    <mergeCell ref="G350:R350"/>
    <mergeCell ref="B350:F350"/>
    <mergeCell ref="B349:F349"/>
    <mergeCell ref="G348:R348"/>
    <mergeCell ref="S349:T352"/>
    <mergeCell ref="G319:R320"/>
    <mergeCell ref="G323:R323"/>
    <mergeCell ref="G352:R352"/>
    <mergeCell ref="W308:X347"/>
    <mergeCell ref="G309:R309"/>
    <mergeCell ref="G310:R310"/>
    <mergeCell ref="G311:R311"/>
    <mergeCell ref="G312:R312"/>
    <mergeCell ref="G313:R313"/>
    <mergeCell ref="G314:R314"/>
    <mergeCell ref="G317:R317"/>
    <mergeCell ref="G345:R345"/>
    <mergeCell ref="G342:R342"/>
    <mergeCell ref="G343:R343"/>
    <mergeCell ref="G344:R344"/>
    <mergeCell ref="G347:R347"/>
    <mergeCell ref="G340:R340"/>
    <mergeCell ref="G339:R339"/>
    <mergeCell ref="G338:R338"/>
    <mergeCell ref="G341:R341"/>
    <mergeCell ref="G315:R315"/>
    <mergeCell ref="G316:R316"/>
    <mergeCell ref="G308:R308"/>
    <mergeCell ref="G332:R332"/>
    <mergeCell ref="G337:R337"/>
    <mergeCell ref="S308:T348"/>
    <mergeCell ref="G334:R334"/>
    <mergeCell ref="B351:F351"/>
    <mergeCell ref="S299:T299"/>
    <mergeCell ref="G300:R300"/>
    <mergeCell ref="E294:F294"/>
    <mergeCell ref="G294:J294"/>
    <mergeCell ref="K294:T294"/>
    <mergeCell ref="G282:J282"/>
    <mergeCell ref="K282:T282"/>
    <mergeCell ref="B267:B282"/>
    <mergeCell ref="E282:F282"/>
    <mergeCell ref="M269:T275"/>
    <mergeCell ref="C269:E269"/>
    <mergeCell ref="C273:D273"/>
    <mergeCell ref="K288:T289"/>
    <mergeCell ref="C293:D293"/>
    <mergeCell ref="E293:F293"/>
    <mergeCell ref="G293:J293"/>
    <mergeCell ref="M268:T268"/>
    <mergeCell ref="C277:G277"/>
    <mergeCell ref="G292:J292"/>
    <mergeCell ref="K292:T292"/>
    <mergeCell ref="C290:D290"/>
    <mergeCell ref="K293:T293"/>
    <mergeCell ref="M276:T276"/>
    <mergeCell ref="B265:T265"/>
    <mergeCell ref="B266:T266"/>
    <mergeCell ref="E292:F292"/>
    <mergeCell ref="C287:E287"/>
    <mergeCell ref="M285:T285"/>
    <mergeCell ref="C281:D281"/>
    <mergeCell ref="E281:F281"/>
    <mergeCell ref="G281:J281"/>
    <mergeCell ref="K281:T281"/>
    <mergeCell ref="C282:D282"/>
    <mergeCell ref="C276:G276"/>
    <mergeCell ref="C286:E286"/>
    <mergeCell ref="F269:G269"/>
    <mergeCell ref="C268:L268"/>
    <mergeCell ref="H273:L273"/>
    <mergeCell ref="H270:I270"/>
    <mergeCell ref="H274:L274"/>
    <mergeCell ref="J271:L271"/>
    <mergeCell ref="E290:F290"/>
    <mergeCell ref="J276:K276"/>
    <mergeCell ref="E291:F291"/>
    <mergeCell ref="E273:F273"/>
    <mergeCell ref="H269:I269"/>
    <mergeCell ref="H276:I276"/>
    <mergeCell ref="V298:W298"/>
    <mergeCell ref="B296:T296"/>
    <mergeCell ref="B297:F297"/>
    <mergeCell ref="G297:R297"/>
    <mergeCell ref="S297:T297"/>
    <mergeCell ref="B284:B294"/>
    <mergeCell ref="M286:T287"/>
    <mergeCell ref="C288:F288"/>
    <mergeCell ref="G290:J290"/>
    <mergeCell ref="K290:T290"/>
    <mergeCell ref="C289:D289"/>
    <mergeCell ref="E289:F289"/>
    <mergeCell ref="G291:J291"/>
    <mergeCell ref="F287:G287"/>
    <mergeCell ref="H287:I287"/>
    <mergeCell ref="J287:L287"/>
    <mergeCell ref="C284:T284"/>
    <mergeCell ref="G288:J289"/>
    <mergeCell ref="K291:T291"/>
    <mergeCell ref="F286:G286"/>
    <mergeCell ref="H286:I286"/>
    <mergeCell ref="J286:L286"/>
    <mergeCell ref="B295:T295"/>
    <mergeCell ref="K144:R144"/>
    <mergeCell ref="B160:D160"/>
    <mergeCell ref="K145:R145"/>
    <mergeCell ref="S146:T146"/>
    <mergeCell ref="L150:T161"/>
    <mergeCell ref="B164:K164"/>
    <mergeCell ref="S147:T147"/>
    <mergeCell ref="B154:D154"/>
    <mergeCell ref="E160:F160"/>
    <mergeCell ref="B157:D157"/>
    <mergeCell ref="B152:D152"/>
    <mergeCell ref="E152:F152"/>
    <mergeCell ref="B151:K151"/>
    <mergeCell ref="E157:F159"/>
    <mergeCell ref="K157:K159"/>
    <mergeCell ref="S145:T145"/>
    <mergeCell ref="B145:C145"/>
    <mergeCell ref="B162:T162"/>
    <mergeCell ref="B158:D158"/>
    <mergeCell ref="J97:R97"/>
    <mergeCell ref="S104:T104"/>
    <mergeCell ref="K128:R128"/>
    <mergeCell ref="G120:R120"/>
    <mergeCell ref="B124:E124"/>
    <mergeCell ref="G124:R124"/>
    <mergeCell ref="S124:T124"/>
    <mergeCell ref="B120:E120"/>
    <mergeCell ref="B121:E122"/>
    <mergeCell ref="B91:B99"/>
    <mergeCell ref="B112:C112"/>
    <mergeCell ref="D112:J112"/>
    <mergeCell ref="K112:R112"/>
    <mergeCell ref="S112:T112"/>
    <mergeCell ref="G115:R115"/>
    <mergeCell ref="S113:T113"/>
    <mergeCell ref="B100:T100"/>
    <mergeCell ref="S115:T115"/>
    <mergeCell ref="B126:T126"/>
    <mergeCell ref="K102:R102"/>
    <mergeCell ref="B101:C101"/>
    <mergeCell ref="S102:T102"/>
    <mergeCell ref="S143:T143"/>
    <mergeCell ref="K136:R136"/>
    <mergeCell ref="S136:T136"/>
    <mergeCell ref="B134:C134"/>
    <mergeCell ref="S128:T128"/>
    <mergeCell ref="B127:C127"/>
    <mergeCell ref="B114:T114"/>
    <mergeCell ref="B115:E115"/>
    <mergeCell ref="K134:R134"/>
    <mergeCell ref="B135:C135"/>
    <mergeCell ref="D142:J142"/>
    <mergeCell ref="B104:C104"/>
    <mergeCell ref="D104:J104"/>
    <mergeCell ref="K104:R104"/>
    <mergeCell ref="S119:T119"/>
    <mergeCell ref="S127:T127"/>
    <mergeCell ref="S135:T135"/>
    <mergeCell ref="B129:C129"/>
    <mergeCell ref="O16:Q18"/>
    <mergeCell ref="J23:N23"/>
    <mergeCell ref="S56:T56"/>
    <mergeCell ref="B19:E22"/>
    <mergeCell ref="F19:I22"/>
    <mergeCell ref="B23:E27"/>
    <mergeCell ref="O28:Q28"/>
    <mergeCell ref="S70:T70"/>
    <mergeCell ref="I71:R71"/>
    <mergeCell ref="E52:H52"/>
    <mergeCell ref="I52:R52"/>
    <mergeCell ref="E61:H61"/>
    <mergeCell ref="S60:T60"/>
    <mergeCell ref="E57:H57"/>
    <mergeCell ref="I54:R54"/>
    <mergeCell ref="S54:T54"/>
    <mergeCell ref="S52:T52"/>
    <mergeCell ref="I69:R69"/>
    <mergeCell ref="I57:R57"/>
    <mergeCell ref="S57:T57"/>
    <mergeCell ref="E58:H58"/>
    <mergeCell ref="I61:R61"/>
    <mergeCell ref="S61:T61"/>
    <mergeCell ref="E55:H55"/>
    <mergeCell ref="F29:I29"/>
    <mergeCell ref="B29:E29"/>
    <mergeCell ref="O29:Q29"/>
    <mergeCell ref="F35:I36"/>
    <mergeCell ref="B37:T37"/>
    <mergeCell ref="B49:B61"/>
    <mergeCell ref="C49:D61"/>
    <mergeCell ref="S62:T62"/>
    <mergeCell ref="R14:T15"/>
    <mergeCell ref="O14:Q15"/>
    <mergeCell ref="J14:N15"/>
    <mergeCell ref="F14:I15"/>
    <mergeCell ref="B14:E15"/>
    <mergeCell ref="J19:N22"/>
    <mergeCell ref="O19:Q22"/>
    <mergeCell ref="R19:T22"/>
    <mergeCell ref="B28:E28"/>
    <mergeCell ref="F28:I28"/>
    <mergeCell ref="J28:N28"/>
    <mergeCell ref="R23:T27"/>
    <mergeCell ref="O23:Q27"/>
    <mergeCell ref="J24:N27"/>
    <mergeCell ref="F23:I27"/>
    <mergeCell ref="R16:T18"/>
    <mergeCell ref="B30:E30"/>
    <mergeCell ref="R31:T32"/>
    <mergeCell ref="O31:Q32"/>
    <mergeCell ref="J31:N32"/>
    <mergeCell ref="B31:E32"/>
    <mergeCell ref="F30:I30"/>
    <mergeCell ref="J30:N30"/>
    <mergeCell ref="O30:Q30"/>
    <mergeCell ref="R30:T30"/>
    <mergeCell ref="B43:H43"/>
    <mergeCell ref="E53:H53"/>
    <mergeCell ref="I48:R48"/>
    <mergeCell ref="C48:D48"/>
    <mergeCell ref="E49:H51"/>
    <mergeCell ref="I49:R51"/>
    <mergeCell ref="S49:T51"/>
    <mergeCell ref="E48:H48"/>
    <mergeCell ref="I53:R53"/>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B9:T9"/>
    <mergeCell ref="F10:I11"/>
    <mergeCell ref="J10:N11"/>
    <mergeCell ref="O10:Q11"/>
    <mergeCell ref="R10:T11"/>
    <mergeCell ref="B33:E34"/>
    <mergeCell ref="B12:E13"/>
    <mergeCell ref="F12:I13"/>
    <mergeCell ref="J12:N12"/>
    <mergeCell ref="O12:Q13"/>
    <mergeCell ref="R12:T13"/>
    <mergeCell ref="J13:N13"/>
    <mergeCell ref="B10:E11"/>
    <mergeCell ref="J16:N18"/>
    <mergeCell ref="F16:I18"/>
    <mergeCell ref="B16:E18"/>
    <mergeCell ref="O33:Q34"/>
    <mergeCell ref="J33:N34"/>
    <mergeCell ref="R33:T34"/>
    <mergeCell ref="F33:I34"/>
    <mergeCell ref="J29:N29"/>
    <mergeCell ref="R28:T28"/>
    <mergeCell ref="R29:T29"/>
    <mergeCell ref="F31:I32"/>
    <mergeCell ref="S58:T58"/>
    <mergeCell ref="B35:E36"/>
    <mergeCell ref="R35:T36"/>
    <mergeCell ref="O35:Q36"/>
    <mergeCell ref="J35:N36"/>
    <mergeCell ref="I42:J42"/>
    <mergeCell ref="S38:T38"/>
    <mergeCell ref="I55:R55"/>
    <mergeCell ref="S55:T55"/>
    <mergeCell ref="S48:T48"/>
    <mergeCell ref="B38:H38"/>
    <mergeCell ref="I38:J38"/>
    <mergeCell ref="K38:L38"/>
    <mergeCell ref="M38:R38"/>
    <mergeCell ref="I43:J43"/>
    <mergeCell ref="K43:L43"/>
    <mergeCell ref="M43:R43"/>
    <mergeCell ref="B44:T44"/>
    <mergeCell ref="B46:T46"/>
    <mergeCell ref="B47:T47"/>
    <mergeCell ref="S53:T53"/>
    <mergeCell ref="B42:H42"/>
    <mergeCell ref="K42:L42"/>
    <mergeCell ref="M42:R42"/>
    <mergeCell ref="S101:T101"/>
    <mergeCell ref="B102:C102"/>
    <mergeCell ref="D102:J102"/>
    <mergeCell ref="E67:H67"/>
    <mergeCell ref="I67:R67"/>
    <mergeCell ref="S67:T67"/>
    <mergeCell ref="E68:H68"/>
    <mergeCell ref="S64:T64"/>
    <mergeCell ref="E65:H65"/>
    <mergeCell ref="I65:R65"/>
    <mergeCell ref="S65:T65"/>
    <mergeCell ref="S66:T66"/>
    <mergeCell ref="S71:T71"/>
    <mergeCell ref="B62:B73"/>
    <mergeCell ref="C62:D73"/>
    <mergeCell ref="E64:H64"/>
    <mergeCell ref="I64:R64"/>
    <mergeCell ref="S86:T86"/>
    <mergeCell ref="S82:T82"/>
    <mergeCell ref="E83:I83"/>
    <mergeCell ref="S68:T68"/>
    <mergeCell ref="S69:T69"/>
    <mergeCell ref="J81:R81"/>
    <mergeCell ref="E86:I86"/>
    <mergeCell ref="S103:T103"/>
    <mergeCell ref="S134:T134"/>
    <mergeCell ref="D127:J127"/>
    <mergeCell ref="K127:R127"/>
    <mergeCell ref="B105:C105"/>
    <mergeCell ref="D105:J105"/>
    <mergeCell ref="K105:R105"/>
    <mergeCell ref="S105:T105"/>
    <mergeCell ref="B103:C103"/>
    <mergeCell ref="D103:J103"/>
    <mergeCell ref="K103:R103"/>
    <mergeCell ref="B109:C109"/>
    <mergeCell ref="D129:J129"/>
    <mergeCell ref="K129:R129"/>
    <mergeCell ref="E89:I89"/>
    <mergeCell ref="J89:R89"/>
    <mergeCell ref="S90:T90"/>
    <mergeCell ref="E88:I88"/>
    <mergeCell ref="J88:R88"/>
    <mergeCell ref="S88:T88"/>
    <mergeCell ref="S92:T92"/>
    <mergeCell ref="E99:I99"/>
    <mergeCell ref="J99:R99"/>
    <mergeCell ref="E96:I96"/>
    <mergeCell ref="J96:R96"/>
    <mergeCell ref="S91:T91"/>
    <mergeCell ref="S89:T89"/>
    <mergeCell ref="E95:I95"/>
    <mergeCell ref="S99:T99"/>
    <mergeCell ref="S94:T94"/>
    <mergeCell ref="S96:T96"/>
    <mergeCell ref="S98:T98"/>
    <mergeCell ref="S97:T97"/>
    <mergeCell ref="E94:I94"/>
    <mergeCell ref="J94:R94"/>
    <mergeCell ref="E97:I97"/>
    <mergeCell ref="E98:I98"/>
    <mergeCell ref="J98:R98"/>
    <mergeCell ref="D133:J133"/>
    <mergeCell ref="K133:R133"/>
    <mergeCell ref="E154:F154"/>
    <mergeCell ref="B137:T137"/>
    <mergeCell ref="B138:T138"/>
    <mergeCell ref="B139:T139"/>
    <mergeCell ref="B140:T140"/>
    <mergeCell ref="B141:T141"/>
    <mergeCell ref="B144:C144"/>
    <mergeCell ref="D144:J144"/>
    <mergeCell ref="D145:J145"/>
    <mergeCell ref="B142:C142"/>
    <mergeCell ref="B153:D153"/>
    <mergeCell ref="K147:R147"/>
    <mergeCell ref="B147:C147"/>
    <mergeCell ref="D147:J147"/>
    <mergeCell ref="B136:C136"/>
    <mergeCell ref="D136:J136"/>
    <mergeCell ref="K142:R142"/>
    <mergeCell ref="S142:T142"/>
    <mergeCell ref="S144:T144"/>
    <mergeCell ref="B146:C146"/>
    <mergeCell ref="D146:J146"/>
    <mergeCell ref="K146:R146"/>
    <mergeCell ref="D134:J134"/>
    <mergeCell ref="K143:R143"/>
    <mergeCell ref="B143:C143"/>
    <mergeCell ref="D143:J143"/>
    <mergeCell ref="I74:R74"/>
    <mergeCell ref="S74:T74"/>
    <mergeCell ref="S85:T85"/>
    <mergeCell ref="S75:T76"/>
    <mergeCell ref="S106:T106"/>
    <mergeCell ref="B107:C107"/>
    <mergeCell ref="D107:J107"/>
    <mergeCell ref="K107:R107"/>
    <mergeCell ref="S107:T107"/>
    <mergeCell ref="B108:C108"/>
    <mergeCell ref="D108:J108"/>
    <mergeCell ref="K108:R108"/>
    <mergeCell ref="S108:T108"/>
    <mergeCell ref="B106:C106"/>
    <mergeCell ref="D106:J106"/>
    <mergeCell ref="K106:R106"/>
    <mergeCell ref="D109:J109"/>
    <mergeCell ref="K109:R109"/>
    <mergeCell ref="S109:T109"/>
    <mergeCell ref="B133:C133"/>
    <mergeCell ref="I72:R72"/>
    <mergeCell ref="S72:T72"/>
    <mergeCell ref="B77:T77"/>
    <mergeCell ref="B78:T78"/>
    <mergeCell ref="S95:T95"/>
    <mergeCell ref="S93:T93"/>
    <mergeCell ref="J83:R83"/>
    <mergeCell ref="S73:T73"/>
    <mergeCell ref="B74:B76"/>
    <mergeCell ref="C74:D76"/>
    <mergeCell ref="J92:R92"/>
    <mergeCell ref="B80:B87"/>
    <mergeCell ref="E92:I92"/>
    <mergeCell ref="E91:I91"/>
    <mergeCell ref="J91:R91"/>
    <mergeCell ref="E90:I90"/>
    <mergeCell ref="J90:R90"/>
    <mergeCell ref="J86:R86"/>
    <mergeCell ref="E85:I85"/>
    <mergeCell ref="J85:R85"/>
    <mergeCell ref="S83:T83"/>
    <mergeCell ref="E84:I84"/>
    <mergeCell ref="J84:R84"/>
    <mergeCell ref="S84:T84"/>
    <mergeCell ref="B184:C184"/>
    <mergeCell ref="D184:E184"/>
    <mergeCell ref="F184:I184"/>
    <mergeCell ref="J184:T184"/>
    <mergeCell ref="B185:C185"/>
    <mergeCell ref="D185:E185"/>
    <mergeCell ref="F185:I185"/>
    <mergeCell ref="J185:T185"/>
    <mergeCell ref="S59:T59"/>
    <mergeCell ref="E87:I87"/>
    <mergeCell ref="J87:R87"/>
    <mergeCell ref="S87:T87"/>
    <mergeCell ref="E82:I82"/>
    <mergeCell ref="J82:R82"/>
    <mergeCell ref="C80:D87"/>
    <mergeCell ref="C79:D79"/>
    <mergeCell ref="S81:T81"/>
    <mergeCell ref="E81:I81"/>
    <mergeCell ref="E70:H70"/>
    <mergeCell ref="S80:T80"/>
    <mergeCell ref="E79:I79"/>
    <mergeCell ref="J79:R79"/>
    <mergeCell ref="S79:T79"/>
    <mergeCell ref="E74:H74"/>
    <mergeCell ref="B183:C183"/>
    <mergeCell ref="D183:E183"/>
    <mergeCell ref="F183:I183"/>
    <mergeCell ref="J183:T183"/>
    <mergeCell ref="J178:T178"/>
    <mergeCell ref="D177:E177"/>
    <mergeCell ref="B177:C177"/>
    <mergeCell ref="B182:C182"/>
    <mergeCell ref="D182:E182"/>
    <mergeCell ref="F182:I182"/>
    <mergeCell ref="J182:T182"/>
    <mergeCell ref="D179:E179"/>
    <mergeCell ref="J179:T179"/>
    <mergeCell ref="D180:E180"/>
    <mergeCell ref="B180:C180"/>
    <mergeCell ref="F172:I173"/>
    <mergeCell ref="F174:I174"/>
    <mergeCell ref="J172:T173"/>
    <mergeCell ref="B173:C173"/>
    <mergeCell ref="D173:E173"/>
    <mergeCell ref="B148:T148"/>
    <mergeCell ref="B149:T149"/>
    <mergeCell ref="E153:F153"/>
    <mergeCell ref="I165:K165"/>
    <mergeCell ref="B170:K170"/>
    <mergeCell ref="G169:K169"/>
    <mergeCell ref="B169:C169"/>
    <mergeCell ref="G165:H165"/>
    <mergeCell ref="D169:E169"/>
    <mergeCell ref="B167:K167"/>
    <mergeCell ref="B168:C168"/>
    <mergeCell ref="D168:E168"/>
    <mergeCell ref="B159:D159"/>
    <mergeCell ref="B166:D166"/>
    <mergeCell ref="E166:F166"/>
    <mergeCell ref="G215:J215"/>
    <mergeCell ref="K215:T215"/>
    <mergeCell ref="M203:T203"/>
    <mergeCell ref="C205:E205"/>
    <mergeCell ref="J205:L205"/>
    <mergeCell ref="H205:I205"/>
    <mergeCell ref="C202:T202"/>
    <mergeCell ref="F195:I195"/>
    <mergeCell ref="J168:K168"/>
    <mergeCell ref="D174:E174"/>
    <mergeCell ref="J177:T177"/>
    <mergeCell ref="G168:H168"/>
    <mergeCell ref="B172:E172"/>
    <mergeCell ref="B176:C176"/>
    <mergeCell ref="J174:T174"/>
    <mergeCell ref="D176:E176"/>
    <mergeCell ref="F176:I176"/>
    <mergeCell ref="J176:T176"/>
    <mergeCell ref="L164:T171"/>
    <mergeCell ref="B165:D165"/>
    <mergeCell ref="E165:F165"/>
    <mergeCell ref="F180:I180"/>
    <mergeCell ref="B178:C178"/>
    <mergeCell ref="F179:I179"/>
    <mergeCell ref="B110:C110"/>
    <mergeCell ref="D110:J110"/>
    <mergeCell ref="K110:R110"/>
    <mergeCell ref="S110:T110"/>
    <mergeCell ref="B113:C113"/>
    <mergeCell ref="D113:J113"/>
    <mergeCell ref="G118:R118"/>
    <mergeCell ref="G119:R119"/>
    <mergeCell ref="K113:R113"/>
    <mergeCell ref="B117:E118"/>
    <mergeCell ref="B119:E119"/>
    <mergeCell ref="B111:C111"/>
    <mergeCell ref="D111:J111"/>
    <mergeCell ref="K111:R111"/>
    <mergeCell ref="S111:T111"/>
    <mergeCell ref="B116:E116"/>
    <mergeCell ref="B155:D155"/>
    <mergeCell ref="B156:D156"/>
    <mergeCell ref="E156:F156"/>
    <mergeCell ref="E155:F155"/>
    <mergeCell ref="B186:C186"/>
    <mergeCell ref="D186:E186"/>
    <mergeCell ref="F186:I186"/>
    <mergeCell ref="J186:T186"/>
    <mergeCell ref="B187:C187"/>
    <mergeCell ref="D187:E187"/>
    <mergeCell ref="F187:I187"/>
    <mergeCell ref="J187:T187"/>
    <mergeCell ref="G166:H166"/>
    <mergeCell ref="I166:K166"/>
    <mergeCell ref="B163:T163"/>
    <mergeCell ref="F177:I177"/>
    <mergeCell ref="F178:I178"/>
    <mergeCell ref="D175:E175"/>
    <mergeCell ref="J175:T175"/>
    <mergeCell ref="B174:C174"/>
    <mergeCell ref="B175:C175"/>
    <mergeCell ref="F175:I175"/>
    <mergeCell ref="D178:E178"/>
    <mergeCell ref="B171:K171"/>
    <mergeCell ref="B201:T201"/>
    <mergeCell ref="G229:J229"/>
    <mergeCell ref="K229:T229"/>
    <mergeCell ref="H204:I204"/>
    <mergeCell ref="D192:E192"/>
    <mergeCell ref="F192:I192"/>
    <mergeCell ref="J192:T192"/>
    <mergeCell ref="D190:E190"/>
    <mergeCell ref="B190:C190"/>
    <mergeCell ref="F205:G205"/>
    <mergeCell ref="E217:F217"/>
    <mergeCell ref="C223:D223"/>
    <mergeCell ref="C212:D212"/>
    <mergeCell ref="G217:J217"/>
    <mergeCell ref="K222:T222"/>
    <mergeCell ref="E208:F208"/>
    <mergeCell ref="K218:T218"/>
    <mergeCell ref="J195:T195"/>
    <mergeCell ref="K213:T213"/>
    <mergeCell ref="E214:F214"/>
    <mergeCell ref="G214:J214"/>
    <mergeCell ref="K214:T214"/>
    <mergeCell ref="C215:D215"/>
    <mergeCell ref="E215:F215"/>
    <mergeCell ref="S131:T131"/>
    <mergeCell ref="K230:T230"/>
    <mergeCell ref="B188:C188"/>
    <mergeCell ref="D188:E188"/>
    <mergeCell ref="F188:I188"/>
    <mergeCell ref="J188:T188"/>
    <mergeCell ref="B200:C200"/>
    <mergeCell ref="D200:E200"/>
    <mergeCell ref="F200:I200"/>
    <mergeCell ref="J200:T200"/>
    <mergeCell ref="F190:I190"/>
    <mergeCell ref="J190:T190"/>
    <mergeCell ref="B191:C191"/>
    <mergeCell ref="D191:E191"/>
    <mergeCell ref="F191:I191"/>
    <mergeCell ref="J191:T191"/>
    <mergeCell ref="B192:C192"/>
    <mergeCell ref="G221:J221"/>
    <mergeCell ref="E220:F220"/>
    <mergeCell ref="G220:J220"/>
    <mergeCell ref="E218:F218"/>
    <mergeCell ref="C218:D218"/>
    <mergeCell ref="K207:L207"/>
    <mergeCell ref="G213:J213"/>
    <mergeCell ref="B132:C132"/>
    <mergeCell ref="D132:J132"/>
    <mergeCell ref="K132:R132"/>
    <mergeCell ref="S132:T132"/>
    <mergeCell ref="B39:H39"/>
    <mergeCell ref="I39:J39"/>
    <mergeCell ref="K39:L39"/>
    <mergeCell ref="M39:R39"/>
    <mergeCell ref="B40:H40"/>
    <mergeCell ref="I40:J40"/>
    <mergeCell ref="K40:L40"/>
    <mergeCell ref="M40:R40"/>
    <mergeCell ref="B41:H41"/>
    <mergeCell ref="I41:J41"/>
    <mergeCell ref="K41:L41"/>
    <mergeCell ref="M41:R41"/>
    <mergeCell ref="S129:T129"/>
    <mergeCell ref="B130:C130"/>
    <mergeCell ref="D130:J130"/>
    <mergeCell ref="K130:R130"/>
    <mergeCell ref="S130:T130"/>
    <mergeCell ref="B131:C131"/>
    <mergeCell ref="D131:J131"/>
    <mergeCell ref="K131:R131"/>
  </mergeCells>
  <phoneticPr fontId="30"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S190"/>
  <sheetViews>
    <sheetView view="pageBreakPreview" topLeftCell="A16" zoomScale="112" zoomScaleNormal="100" zoomScaleSheetLayoutView="112" zoomScalePageLayoutView="110" workbookViewId="0">
      <selection activeCell="B23" sqref="B23:G36"/>
    </sheetView>
  </sheetViews>
  <sheetFormatPr baseColWidth="10" defaultColWidth="11.42578125" defaultRowHeight="15" x14ac:dyDescent="0.25"/>
  <cols>
    <col min="1" max="1" width="3.5703125" style="135" customWidth="1"/>
    <col min="2" max="2" width="4.7109375" style="135" customWidth="1"/>
    <col min="3" max="3" width="8.28515625" style="135" customWidth="1"/>
    <col min="4" max="4" width="8" style="135" customWidth="1"/>
    <col min="5" max="5" width="11.42578125" style="135"/>
    <col min="6" max="6" width="11.85546875" style="135" customWidth="1"/>
    <col min="7" max="7" width="16.28515625" style="135" customWidth="1"/>
    <col min="8" max="8" width="8.5703125" style="135" customWidth="1"/>
    <col min="9" max="9" width="22.42578125" style="135" customWidth="1"/>
    <col min="10" max="10" width="11.7109375" style="135" customWidth="1"/>
    <col min="11" max="11" width="13.42578125" style="135" customWidth="1"/>
    <col min="12" max="12" width="9.42578125" style="135" customWidth="1"/>
    <col min="13" max="13" width="11.42578125" style="135" hidden="1" customWidth="1"/>
    <col min="14" max="16384" width="11.42578125" style="135"/>
  </cols>
  <sheetData>
    <row r="1" spans="2:12" ht="27.75" customHeight="1" x14ac:dyDescent="0.25">
      <c r="B1" s="927" t="s">
        <v>386</v>
      </c>
      <c r="C1" s="928"/>
      <c r="D1" s="928"/>
      <c r="E1" s="928"/>
      <c r="F1" s="928"/>
      <c r="G1" s="928"/>
      <c r="H1" s="928"/>
      <c r="I1" s="928"/>
      <c r="J1" s="928"/>
      <c r="K1" s="928"/>
      <c r="L1" s="929"/>
    </row>
    <row r="2" spans="2:12" ht="11.25" customHeight="1" x14ac:dyDescent="0.25">
      <c r="B2" s="930"/>
      <c r="C2" s="931"/>
      <c r="D2" s="931"/>
      <c r="E2" s="931"/>
      <c r="F2" s="931"/>
      <c r="G2" s="931"/>
      <c r="H2" s="931"/>
      <c r="I2" s="931"/>
      <c r="J2" s="931"/>
      <c r="K2" s="931"/>
      <c r="L2" s="932"/>
    </row>
    <row r="3" spans="2:12" ht="24.95" customHeight="1" x14ac:dyDescent="0.25">
      <c r="B3" s="933" t="s">
        <v>434</v>
      </c>
      <c r="C3" s="934"/>
      <c r="D3" s="934"/>
      <c r="E3" s="935"/>
      <c r="F3" s="187">
        <v>43956</v>
      </c>
      <c r="G3" s="933" t="s">
        <v>435</v>
      </c>
      <c r="H3" s="934"/>
      <c r="I3" s="935"/>
      <c r="J3" s="966">
        <v>43964</v>
      </c>
      <c r="K3" s="934"/>
      <c r="L3" s="935"/>
    </row>
    <row r="4" spans="2:12" ht="24.95" customHeight="1" x14ac:dyDescent="0.25">
      <c r="B4" s="1058" t="s">
        <v>384</v>
      </c>
      <c r="C4" s="940"/>
      <c r="D4" s="940"/>
      <c r="E4" s="940"/>
      <c r="F4" s="940"/>
      <c r="G4" s="941"/>
      <c r="H4" s="1059" t="s">
        <v>758</v>
      </c>
      <c r="I4" s="1060"/>
      <c r="J4" s="195" t="s">
        <v>2</v>
      </c>
      <c r="K4" s="945" t="s">
        <v>0</v>
      </c>
      <c r="L4" s="946"/>
    </row>
    <row r="5" spans="2:12" ht="24.95" customHeight="1" x14ac:dyDescent="0.25">
      <c r="B5" s="188"/>
      <c r="C5" s="189"/>
      <c r="D5" s="189"/>
      <c r="E5" s="189"/>
      <c r="F5" s="189"/>
      <c r="G5" s="190"/>
      <c r="H5" s="1055" t="s">
        <v>759</v>
      </c>
      <c r="I5" s="1056"/>
      <c r="J5" s="195">
        <v>2</v>
      </c>
      <c r="K5" s="945" t="s">
        <v>436</v>
      </c>
      <c r="L5" s="946"/>
    </row>
    <row r="6" spans="2:12" ht="24.95" customHeight="1" x14ac:dyDescent="0.25">
      <c r="B6" s="940" t="s">
        <v>802</v>
      </c>
      <c r="C6" s="940"/>
      <c r="D6" s="940"/>
      <c r="E6" s="940"/>
      <c r="F6" s="940"/>
      <c r="G6" s="940"/>
      <c r="H6" s="940"/>
      <c r="I6" s="940"/>
      <c r="J6" s="940"/>
      <c r="K6" s="940"/>
      <c r="L6" s="1057"/>
    </row>
    <row r="7" spans="2:12" ht="15.75" customHeight="1" x14ac:dyDescent="0.25">
      <c r="B7" s="912" t="s">
        <v>658</v>
      </c>
      <c r="C7" s="913"/>
      <c r="D7" s="913"/>
      <c r="E7" s="913"/>
      <c r="F7" s="913"/>
      <c r="G7" s="914"/>
      <c r="H7" s="912" t="s">
        <v>659</v>
      </c>
      <c r="I7" s="913"/>
      <c r="J7" s="913"/>
      <c r="K7" s="913"/>
      <c r="L7" s="914"/>
    </row>
    <row r="8" spans="2:12" x14ac:dyDescent="0.25">
      <c r="B8" s="912"/>
      <c r="C8" s="913"/>
      <c r="D8" s="913"/>
      <c r="E8" s="913"/>
      <c r="F8" s="913"/>
      <c r="G8" s="914"/>
      <c r="H8" s="912"/>
      <c r="I8" s="913"/>
      <c r="J8" s="913"/>
      <c r="K8" s="913"/>
      <c r="L8" s="914"/>
    </row>
    <row r="9" spans="2:12" x14ac:dyDescent="0.25">
      <c r="B9" s="912"/>
      <c r="C9" s="913"/>
      <c r="D9" s="913"/>
      <c r="E9" s="913"/>
      <c r="F9" s="913"/>
      <c r="G9" s="914"/>
      <c r="H9" s="912"/>
      <c r="I9" s="913"/>
      <c r="J9" s="913"/>
      <c r="K9" s="913"/>
      <c r="L9" s="914"/>
    </row>
    <row r="10" spans="2:12" x14ac:dyDescent="0.25">
      <c r="B10" s="912"/>
      <c r="C10" s="913"/>
      <c r="D10" s="913"/>
      <c r="E10" s="913"/>
      <c r="F10" s="913"/>
      <c r="G10" s="914"/>
      <c r="H10" s="912"/>
      <c r="I10" s="913"/>
      <c r="J10" s="913"/>
      <c r="K10" s="913"/>
      <c r="L10" s="914"/>
    </row>
    <row r="11" spans="2:12" x14ac:dyDescent="0.25">
      <c r="B11" s="912"/>
      <c r="C11" s="913"/>
      <c r="D11" s="913"/>
      <c r="E11" s="913"/>
      <c r="F11" s="913"/>
      <c r="G11" s="914"/>
      <c r="H11" s="912"/>
      <c r="I11" s="913"/>
      <c r="J11" s="913"/>
      <c r="K11" s="913"/>
      <c r="L11" s="914"/>
    </row>
    <row r="12" spans="2:12" x14ac:dyDescent="0.25">
      <c r="B12" s="912"/>
      <c r="C12" s="913"/>
      <c r="D12" s="913"/>
      <c r="E12" s="913"/>
      <c r="F12" s="913"/>
      <c r="G12" s="914"/>
      <c r="H12" s="912"/>
      <c r="I12" s="913"/>
      <c r="J12" s="913"/>
      <c r="K12" s="913"/>
      <c r="L12" s="914"/>
    </row>
    <row r="13" spans="2:12" x14ac:dyDescent="0.25">
      <c r="B13" s="912"/>
      <c r="C13" s="913"/>
      <c r="D13" s="913"/>
      <c r="E13" s="913"/>
      <c r="F13" s="913"/>
      <c r="G13" s="914"/>
      <c r="H13" s="912"/>
      <c r="I13" s="913"/>
      <c r="J13" s="913"/>
      <c r="K13" s="913"/>
      <c r="L13" s="914"/>
    </row>
    <row r="14" spans="2:12" x14ac:dyDescent="0.25">
      <c r="B14" s="912"/>
      <c r="C14" s="913"/>
      <c r="D14" s="913"/>
      <c r="E14" s="913"/>
      <c r="F14" s="913"/>
      <c r="G14" s="914"/>
      <c r="H14" s="912"/>
      <c r="I14" s="913"/>
      <c r="J14" s="913"/>
      <c r="K14" s="913"/>
      <c r="L14" s="914"/>
    </row>
    <row r="15" spans="2:12" x14ac:dyDescent="0.25">
      <c r="B15" s="912"/>
      <c r="C15" s="913"/>
      <c r="D15" s="913"/>
      <c r="E15" s="913"/>
      <c r="F15" s="913"/>
      <c r="G15" s="914"/>
      <c r="H15" s="912"/>
      <c r="I15" s="913"/>
      <c r="J15" s="913"/>
      <c r="K15" s="913"/>
      <c r="L15" s="914"/>
    </row>
    <row r="16" spans="2:12" x14ac:dyDescent="0.25">
      <c r="B16" s="912"/>
      <c r="C16" s="913"/>
      <c r="D16" s="913"/>
      <c r="E16" s="913"/>
      <c r="F16" s="913"/>
      <c r="G16" s="914"/>
      <c r="H16" s="912"/>
      <c r="I16" s="913"/>
      <c r="J16" s="913"/>
      <c r="K16" s="913"/>
      <c r="L16" s="914"/>
    </row>
    <row r="17" spans="2:12" x14ac:dyDescent="0.25">
      <c r="B17" s="912"/>
      <c r="C17" s="913"/>
      <c r="D17" s="913"/>
      <c r="E17" s="913"/>
      <c r="F17" s="913"/>
      <c r="G17" s="914"/>
      <c r="H17" s="912"/>
      <c r="I17" s="913"/>
      <c r="J17" s="913"/>
      <c r="K17" s="913"/>
      <c r="L17" s="914"/>
    </row>
    <row r="18" spans="2:12" x14ac:dyDescent="0.25">
      <c r="B18" s="912"/>
      <c r="C18" s="913"/>
      <c r="D18" s="913"/>
      <c r="E18" s="913"/>
      <c r="F18" s="913"/>
      <c r="G18" s="914"/>
      <c r="H18" s="912"/>
      <c r="I18" s="913"/>
      <c r="J18" s="913"/>
      <c r="K18" s="913"/>
      <c r="L18" s="914"/>
    </row>
    <row r="19" spans="2:12" x14ac:dyDescent="0.25">
      <c r="B19" s="912"/>
      <c r="C19" s="913"/>
      <c r="D19" s="913"/>
      <c r="E19" s="913"/>
      <c r="F19" s="913"/>
      <c r="G19" s="914"/>
      <c r="H19" s="912"/>
      <c r="I19" s="913"/>
      <c r="J19" s="913"/>
      <c r="K19" s="913"/>
      <c r="L19" s="914"/>
    </row>
    <row r="20" spans="2:12" x14ac:dyDescent="0.25">
      <c r="B20" s="912"/>
      <c r="C20" s="913"/>
      <c r="D20" s="913"/>
      <c r="E20" s="913"/>
      <c r="F20" s="913"/>
      <c r="G20" s="914"/>
      <c r="H20" s="912"/>
      <c r="I20" s="913"/>
      <c r="J20" s="913"/>
      <c r="K20" s="913"/>
      <c r="L20" s="914"/>
    </row>
    <row r="21" spans="2:12" x14ac:dyDescent="0.25">
      <c r="B21" s="1046">
        <v>1</v>
      </c>
      <c r="C21" s="1047"/>
      <c r="D21" s="1047"/>
      <c r="E21" s="1047"/>
      <c r="F21" s="1047"/>
      <c r="G21" s="1048"/>
      <c r="H21" s="1052">
        <v>2</v>
      </c>
      <c r="I21" s="1053"/>
      <c r="J21" s="1053"/>
      <c r="K21" s="1053"/>
      <c r="L21" s="1054"/>
    </row>
    <row r="22" spans="2:12" ht="18" customHeight="1" thickBot="1" x14ac:dyDescent="0.3">
      <c r="B22" s="1049"/>
      <c r="C22" s="1050"/>
      <c r="D22" s="1050"/>
      <c r="E22" s="1050"/>
      <c r="F22" s="1050"/>
      <c r="G22" s="1051"/>
      <c r="H22" s="983"/>
      <c r="I22" s="984"/>
      <c r="J22" s="984"/>
      <c r="K22" s="984"/>
      <c r="L22" s="985"/>
    </row>
    <row r="23" spans="2:12" ht="15.75" customHeight="1" x14ac:dyDescent="0.25">
      <c r="B23" s="909" t="s">
        <v>658</v>
      </c>
      <c r="C23" s="910"/>
      <c r="D23" s="910"/>
      <c r="E23" s="910"/>
      <c r="F23" s="910"/>
      <c r="G23" s="911"/>
      <c r="H23" s="909" t="s">
        <v>659</v>
      </c>
      <c r="I23" s="910"/>
      <c r="J23" s="910"/>
      <c r="K23" s="910"/>
      <c r="L23" s="911"/>
    </row>
    <row r="24" spans="2:12" x14ac:dyDescent="0.25">
      <c r="B24" s="912"/>
      <c r="C24" s="913"/>
      <c r="D24" s="913"/>
      <c r="E24" s="913"/>
      <c r="F24" s="913"/>
      <c r="G24" s="914"/>
      <c r="H24" s="912"/>
      <c r="I24" s="913"/>
      <c r="J24" s="913"/>
      <c r="K24" s="913"/>
      <c r="L24" s="914"/>
    </row>
    <row r="25" spans="2:12" x14ac:dyDescent="0.25">
      <c r="B25" s="912"/>
      <c r="C25" s="913"/>
      <c r="D25" s="913"/>
      <c r="E25" s="913"/>
      <c r="F25" s="913"/>
      <c r="G25" s="914"/>
      <c r="H25" s="912"/>
      <c r="I25" s="913"/>
      <c r="J25" s="913"/>
      <c r="K25" s="913"/>
      <c r="L25" s="914"/>
    </row>
    <row r="26" spans="2:12" x14ac:dyDescent="0.25">
      <c r="B26" s="912"/>
      <c r="C26" s="913"/>
      <c r="D26" s="913"/>
      <c r="E26" s="913"/>
      <c r="F26" s="913"/>
      <c r="G26" s="914"/>
      <c r="H26" s="912"/>
      <c r="I26" s="913"/>
      <c r="J26" s="913"/>
      <c r="K26" s="913"/>
      <c r="L26" s="914"/>
    </row>
    <row r="27" spans="2:12" x14ac:dyDescent="0.25">
      <c r="B27" s="912"/>
      <c r="C27" s="913"/>
      <c r="D27" s="913"/>
      <c r="E27" s="913"/>
      <c r="F27" s="913"/>
      <c r="G27" s="914"/>
      <c r="H27" s="912"/>
      <c r="I27" s="913"/>
      <c r="J27" s="913"/>
      <c r="K27" s="913"/>
      <c r="L27" s="914"/>
    </row>
    <row r="28" spans="2:12" x14ac:dyDescent="0.25">
      <c r="B28" s="912"/>
      <c r="C28" s="913"/>
      <c r="D28" s="913"/>
      <c r="E28" s="913"/>
      <c r="F28" s="913"/>
      <c r="G28" s="914"/>
      <c r="H28" s="912"/>
      <c r="I28" s="913"/>
      <c r="J28" s="913"/>
      <c r="K28" s="913"/>
      <c r="L28" s="914"/>
    </row>
    <row r="29" spans="2:12" x14ac:dyDescent="0.25">
      <c r="B29" s="912"/>
      <c r="C29" s="913"/>
      <c r="D29" s="913"/>
      <c r="E29" s="913"/>
      <c r="F29" s="913"/>
      <c r="G29" s="914"/>
      <c r="H29" s="912"/>
      <c r="I29" s="913"/>
      <c r="J29" s="913"/>
      <c r="K29" s="913"/>
      <c r="L29" s="914"/>
    </row>
    <row r="30" spans="2:12" x14ac:dyDescent="0.25">
      <c r="B30" s="912"/>
      <c r="C30" s="913"/>
      <c r="D30" s="913"/>
      <c r="E30" s="913"/>
      <c r="F30" s="913"/>
      <c r="G30" s="914"/>
      <c r="H30" s="912"/>
      <c r="I30" s="913"/>
      <c r="J30" s="913"/>
      <c r="K30" s="913"/>
      <c r="L30" s="914"/>
    </row>
    <row r="31" spans="2:12" x14ac:dyDescent="0.25">
      <c r="B31" s="912"/>
      <c r="C31" s="913"/>
      <c r="D31" s="913"/>
      <c r="E31" s="913"/>
      <c r="F31" s="913"/>
      <c r="G31" s="914"/>
      <c r="H31" s="912"/>
      <c r="I31" s="913"/>
      <c r="J31" s="913"/>
      <c r="K31" s="913"/>
      <c r="L31" s="914"/>
    </row>
    <row r="32" spans="2:12" x14ac:dyDescent="0.25">
      <c r="B32" s="912"/>
      <c r="C32" s="913"/>
      <c r="D32" s="913"/>
      <c r="E32" s="913"/>
      <c r="F32" s="913"/>
      <c r="G32" s="914"/>
      <c r="H32" s="912"/>
      <c r="I32" s="913"/>
      <c r="J32" s="913"/>
      <c r="K32" s="913"/>
      <c r="L32" s="914"/>
    </row>
    <row r="33" spans="2:12" x14ac:dyDescent="0.25">
      <c r="B33" s="912"/>
      <c r="C33" s="913"/>
      <c r="D33" s="913"/>
      <c r="E33" s="913"/>
      <c r="F33" s="913"/>
      <c r="G33" s="914"/>
      <c r="H33" s="912"/>
      <c r="I33" s="913"/>
      <c r="J33" s="913"/>
      <c r="K33" s="913"/>
      <c r="L33" s="914"/>
    </row>
    <row r="34" spans="2:12" x14ac:dyDescent="0.25">
      <c r="B34" s="912"/>
      <c r="C34" s="913"/>
      <c r="D34" s="913"/>
      <c r="E34" s="913"/>
      <c r="F34" s="913"/>
      <c r="G34" s="914"/>
      <c r="H34" s="912"/>
      <c r="I34" s="913"/>
      <c r="J34" s="913"/>
      <c r="K34" s="913"/>
      <c r="L34" s="914"/>
    </row>
    <row r="35" spans="2:12" x14ac:dyDescent="0.25">
      <c r="B35" s="912"/>
      <c r="C35" s="913"/>
      <c r="D35" s="913"/>
      <c r="E35" s="913"/>
      <c r="F35" s="913"/>
      <c r="G35" s="914"/>
      <c r="H35" s="912"/>
      <c r="I35" s="913"/>
      <c r="J35" s="913"/>
      <c r="K35" s="913"/>
      <c r="L35" s="914"/>
    </row>
    <row r="36" spans="2:12" x14ac:dyDescent="0.25">
      <c r="B36" s="912"/>
      <c r="C36" s="913"/>
      <c r="D36" s="913"/>
      <c r="E36" s="913"/>
      <c r="F36" s="913"/>
      <c r="G36" s="914"/>
      <c r="H36" s="912"/>
      <c r="I36" s="913"/>
      <c r="J36" s="913"/>
      <c r="K36" s="913"/>
      <c r="L36" s="914"/>
    </row>
    <row r="37" spans="2:12" x14ac:dyDescent="0.25">
      <c r="B37" s="1046">
        <v>3</v>
      </c>
      <c r="C37" s="1047"/>
      <c r="D37" s="1047"/>
      <c r="E37" s="1047"/>
      <c r="F37" s="1047"/>
      <c r="G37" s="1048"/>
      <c r="H37" s="1052">
        <v>4</v>
      </c>
      <c r="I37" s="1053"/>
      <c r="J37" s="1053"/>
      <c r="K37" s="1053"/>
      <c r="L37" s="1054"/>
    </row>
    <row r="38" spans="2:12" ht="18" customHeight="1" thickBot="1" x14ac:dyDescent="0.3">
      <c r="B38" s="1049"/>
      <c r="C38" s="1050"/>
      <c r="D38" s="1050"/>
      <c r="E38" s="1050"/>
      <c r="F38" s="1050"/>
      <c r="G38" s="1051"/>
      <c r="H38" s="983"/>
      <c r="I38" s="984"/>
      <c r="J38" s="984"/>
      <c r="K38" s="984"/>
      <c r="L38" s="985"/>
    </row>
    <row r="39" spans="2:12" ht="94.5" customHeight="1" thickBot="1" x14ac:dyDescent="0.3">
      <c r="B39" s="1043" t="s">
        <v>1084</v>
      </c>
      <c r="C39" s="1044"/>
      <c r="D39" s="1044"/>
      <c r="E39" s="1044"/>
      <c r="F39" s="1044"/>
      <c r="G39" s="1044"/>
      <c r="H39" s="1044"/>
      <c r="I39" s="1044"/>
      <c r="J39" s="1044"/>
      <c r="K39" s="1044"/>
      <c r="L39" s="1045"/>
    </row>
    <row r="40" spans="2:12" ht="15.75" customHeight="1" x14ac:dyDescent="0.25">
      <c r="B40" s="912" t="s">
        <v>658</v>
      </c>
      <c r="C40" s="913"/>
      <c r="D40" s="913"/>
      <c r="E40" s="913"/>
      <c r="F40" s="913"/>
      <c r="G40" s="914"/>
      <c r="H40" s="912" t="s">
        <v>659</v>
      </c>
      <c r="I40" s="913"/>
      <c r="J40" s="913"/>
      <c r="K40" s="913"/>
      <c r="L40" s="914"/>
    </row>
    <row r="41" spans="2:12" x14ac:dyDescent="0.25">
      <c r="B41" s="912"/>
      <c r="C41" s="913"/>
      <c r="D41" s="913"/>
      <c r="E41" s="913"/>
      <c r="F41" s="913"/>
      <c r="G41" s="914"/>
      <c r="H41" s="912"/>
      <c r="I41" s="913"/>
      <c r="J41" s="913"/>
      <c r="K41" s="913"/>
      <c r="L41" s="914"/>
    </row>
    <row r="42" spans="2:12" x14ac:dyDescent="0.25">
      <c r="B42" s="912"/>
      <c r="C42" s="913"/>
      <c r="D42" s="913"/>
      <c r="E42" s="913"/>
      <c r="F42" s="913"/>
      <c r="G42" s="914"/>
      <c r="H42" s="912"/>
      <c r="I42" s="913"/>
      <c r="J42" s="913"/>
      <c r="K42" s="913"/>
      <c r="L42" s="914"/>
    </row>
    <row r="43" spans="2:12" x14ac:dyDescent="0.25">
      <c r="B43" s="912"/>
      <c r="C43" s="913"/>
      <c r="D43" s="913"/>
      <c r="E43" s="913"/>
      <c r="F43" s="913"/>
      <c r="G43" s="914"/>
      <c r="H43" s="912"/>
      <c r="I43" s="913"/>
      <c r="J43" s="913"/>
      <c r="K43" s="913"/>
      <c r="L43" s="914"/>
    </row>
    <row r="44" spans="2:12" x14ac:dyDescent="0.25">
      <c r="B44" s="912"/>
      <c r="C44" s="913"/>
      <c r="D44" s="913"/>
      <c r="E44" s="913"/>
      <c r="F44" s="913"/>
      <c r="G44" s="914"/>
      <c r="H44" s="912"/>
      <c r="I44" s="913"/>
      <c r="J44" s="913"/>
      <c r="K44" s="913"/>
      <c r="L44" s="914"/>
    </row>
    <row r="45" spans="2:12" x14ac:dyDescent="0.25">
      <c r="B45" s="912"/>
      <c r="C45" s="913"/>
      <c r="D45" s="913"/>
      <c r="E45" s="913"/>
      <c r="F45" s="913"/>
      <c r="G45" s="914"/>
      <c r="H45" s="912"/>
      <c r="I45" s="913"/>
      <c r="J45" s="913"/>
      <c r="K45" s="913"/>
      <c r="L45" s="914"/>
    </row>
    <row r="46" spans="2:12" x14ac:dyDescent="0.25">
      <c r="B46" s="912"/>
      <c r="C46" s="913"/>
      <c r="D46" s="913"/>
      <c r="E46" s="913"/>
      <c r="F46" s="913"/>
      <c r="G46" s="914"/>
      <c r="H46" s="912"/>
      <c r="I46" s="913"/>
      <c r="J46" s="913"/>
      <c r="K46" s="913"/>
      <c r="L46" s="914"/>
    </row>
    <row r="47" spans="2:12" x14ac:dyDescent="0.25">
      <c r="B47" s="912"/>
      <c r="C47" s="913"/>
      <c r="D47" s="913"/>
      <c r="E47" s="913"/>
      <c r="F47" s="913"/>
      <c r="G47" s="914"/>
      <c r="H47" s="912"/>
      <c r="I47" s="913"/>
      <c r="J47" s="913"/>
      <c r="K47" s="913"/>
      <c r="L47" s="914"/>
    </row>
    <row r="48" spans="2:12" x14ac:dyDescent="0.25">
      <c r="B48" s="912"/>
      <c r="C48" s="913"/>
      <c r="D48" s="913"/>
      <c r="E48" s="913"/>
      <c r="F48" s="913"/>
      <c r="G48" s="914"/>
      <c r="H48" s="912"/>
      <c r="I48" s="913"/>
      <c r="J48" s="913"/>
      <c r="K48" s="913"/>
      <c r="L48" s="914"/>
    </row>
    <row r="49" spans="2:12" x14ac:dyDescent="0.25">
      <c r="B49" s="912"/>
      <c r="C49" s="913"/>
      <c r="D49" s="913"/>
      <c r="E49" s="913"/>
      <c r="F49" s="913"/>
      <c r="G49" s="914"/>
      <c r="H49" s="912"/>
      <c r="I49" s="913"/>
      <c r="J49" s="913"/>
      <c r="K49" s="913"/>
      <c r="L49" s="914"/>
    </row>
    <row r="50" spans="2:12" x14ac:dyDescent="0.25">
      <c r="B50" s="912"/>
      <c r="C50" s="913"/>
      <c r="D50" s="913"/>
      <c r="E50" s="913"/>
      <c r="F50" s="913"/>
      <c r="G50" s="914"/>
      <c r="H50" s="912"/>
      <c r="I50" s="913"/>
      <c r="J50" s="913"/>
      <c r="K50" s="913"/>
      <c r="L50" s="914"/>
    </row>
    <row r="51" spans="2:12" x14ac:dyDescent="0.25">
      <c r="B51" s="912"/>
      <c r="C51" s="913"/>
      <c r="D51" s="913"/>
      <c r="E51" s="913"/>
      <c r="F51" s="913"/>
      <c r="G51" s="914"/>
      <c r="H51" s="912"/>
      <c r="I51" s="913"/>
      <c r="J51" s="913"/>
      <c r="K51" s="913"/>
      <c r="L51" s="914"/>
    </row>
    <row r="52" spans="2:12" x14ac:dyDescent="0.25">
      <c r="B52" s="912"/>
      <c r="C52" s="913"/>
      <c r="D52" s="913"/>
      <c r="E52" s="913"/>
      <c r="F52" s="913"/>
      <c r="G52" s="914"/>
      <c r="H52" s="912"/>
      <c r="I52" s="913"/>
      <c r="J52" s="913"/>
      <c r="K52" s="913"/>
      <c r="L52" s="914"/>
    </row>
    <row r="53" spans="2:12" x14ac:dyDescent="0.25">
      <c r="B53" s="912"/>
      <c r="C53" s="913"/>
      <c r="D53" s="913"/>
      <c r="E53" s="913"/>
      <c r="F53" s="913"/>
      <c r="G53" s="914"/>
      <c r="H53" s="912"/>
      <c r="I53" s="913"/>
      <c r="J53" s="913"/>
      <c r="K53" s="913"/>
      <c r="L53" s="914"/>
    </row>
    <row r="54" spans="2:12" x14ac:dyDescent="0.25">
      <c r="B54" s="1046">
        <v>5</v>
      </c>
      <c r="C54" s="1047"/>
      <c r="D54" s="1047"/>
      <c r="E54" s="1047"/>
      <c r="F54" s="1047"/>
      <c r="G54" s="1048"/>
      <c r="H54" s="1052">
        <v>6</v>
      </c>
      <c r="I54" s="1053"/>
      <c r="J54" s="1053"/>
      <c r="K54" s="1053"/>
      <c r="L54" s="1054"/>
    </row>
    <row r="55" spans="2:12" ht="18" customHeight="1" thickBot="1" x14ac:dyDescent="0.3">
      <c r="B55" s="1049"/>
      <c r="C55" s="1050"/>
      <c r="D55" s="1050"/>
      <c r="E55" s="1050"/>
      <c r="F55" s="1050"/>
      <c r="G55" s="1051"/>
      <c r="H55" s="983"/>
      <c r="I55" s="984"/>
      <c r="J55" s="984"/>
      <c r="K55" s="984"/>
      <c r="L55" s="985"/>
    </row>
    <row r="56" spans="2:12" ht="15.75" customHeight="1" x14ac:dyDescent="0.25">
      <c r="B56" s="912"/>
      <c r="C56" s="913"/>
      <c r="D56" s="913"/>
      <c r="E56" s="913"/>
      <c r="F56" s="913"/>
      <c r="G56" s="914"/>
      <c r="H56" s="912" t="s">
        <v>659</v>
      </c>
      <c r="I56" s="913"/>
      <c r="J56" s="913"/>
      <c r="K56" s="913"/>
      <c r="L56" s="914"/>
    </row>
    <row r="57" spans="2:12" x14ac:dyDescent="0.25">
      <c r="B57" s="912"/>
      <c r="C57" s="913"/>
      <c r="D57" s="913"/>
      <c r="E57" s="913"/>
      <c r="F57" s="913"/>
      <c r="G57" s="914"/>
      <c r="H57" s="912"/>
      <c r="I57" s="913"/>
      <c r="J57" s="913"/>
      <c r="K57" s="913"/>
      <c r="L57" s="914"/>
    </row>
    <row r="58" spans="2:12" x14ac:dyDescent="0.25">
      <c r="B58" s="912"/>
      <c r="C58" s="913"/>
      <c r="D58" s="913"/>
      <c r="E58" s="913"/>
      <c r="F58" s="913"/>
      <c r="G58" s="914"/>
      <c r="H58" s="912"/>
      <c r="I58" s="913"/>
      <c r="J58" s="913"/>
      <c r="K58" s="913"/>
      <c r="L58" s="914"/>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x14ac:dyDescent="0.25">
      <c r="B67" s="912"/>
      <c r="C67" s="913"/>
      <c r="D67" s="913"/>
      <c r="E67" s="913"/>
      <c r="F67" s="913"/>
      <c r="G67" s="914"/>
      <c r="H67" s="912"/>
      <c r="I67" s="913"/>
      <c r="J67" s="913"/>
      <c r="K67" s="913"/>
      <c r="L67" s="914"/>
    </row>
    <row r="68" spans="2:12" x14ac:dyDescent="0.25">
      <c r="B68" s="912"/>
      <c r="C68" s="913"/>
      <c r="D68" s="913"/>
      <c r="E68" s="913"/>
      <c r="F68" s="913"/>
      <c r="G68" s="914"/>
      <c r="H68" s="912"/>
      <c r="I68" s="913"/>
      <c r="J68" s="913"/>
      <c r="K68" s="913"/>
      <c r="L68" s="914"/>
    </row>
    <row r="69" spans="2:12" x14ac:dyDescent="0.25">
      <c r="B69" s="912"/>
      <c r="C69" s="913"/>
      <c r="D69" s="913"/>
      <c r="E69" s="913"/>
      <c r="F69" s="913"/>
      <c r="G69" s="914"/>
      <c r="H69" s="912"/>
      <c r="I69" s="913"/>
      <c r="J69" s="913"/>
      <c r="K69" s="913"/>
      <c r="L69" s="914"/>
    </row>
    <row r="70" spans="2:12" x14ac:dyDescent="0.25">
      <c r="B70" s="1046">
        <v>7</v>
      </c>
      <c r="C70" s="1047"/>
      <c r="D70" s="1047"/>
      <c r="E70" s="1047"/>
      <c r="F70" s="1047"/>
      <c r="G70" s="1048"/>
      <c r="H70" s="1052">
        <v>8</v>
      </c>
      <c r="I70" s="1053"/>
      <c r="J70" s="1053"/>
      <c r="K70" s="1053"/>
      <c r="L70" s="1054"/>
    </row>
    <row r="71" spans="2:12" ht="18" customHeight="1" thickBot="1" x14ac:dyDescent="0.3">
      <c r="B71" s="1049"/>
      <c r="C71" s="1050"/>
      <c r="D71" s="1050"/>
      <c r="E71" s="1050"/>
      <c r="F71" s="1050"/>
      <c r="G71" s="1051"/>
      <c r="H71" s="983"/>
      <c r="I71" s="984"/>
      <c r="J71" s="984"/>
      <c r="K71" s="984"/>
      <c r="L71" s="985"/>
    </row>
    <row r="72" spans="2:12" ht="95.25" customHeight="1" thickBot="1" x14ac:dyDescent="0.3">
      <c r="B72" s="1043" t="s">
        <v>1085</v>
      </c>
      <c r="C72" s="1044"/>
      <c r="D72" s="1044"/>
      <c r="E72" s="1044"/>
      <c r="F72" s="1044"/>
      <c r="G72" s="1044"/>
      <c r="H72" s="1044"/>
      <c r="I72" s="1044"/>
      <c r="J72" s="1044"/>
      <c r="K72" s="1044"/>
      <c r="L72" s="1045"/>
    </row>
    <row r="73" spans="2:12" ht="15.75" customHeight="1" x14ac:dyDescent="0.25">
      <c r="B73" s="912" t="s">
        <v>658</v>
      </c>
      <c r="C73" s="913"/>
      <c r="D73" s="913"/>
      <c r="E73" s="913"/>
      <c r="F73" s="913"/>
      <c r="G73" s="914"/>
      <c r="H73" s="912" t="s">
        <v>659</v>
      </c>
      <c r="I73" s="913"/>
      <c r="J73" s="913"/>
      <c r="K73" s="913"/>
      <c r="L73" s="914"/>
    </row>
    <row r="74" spans="2:12" x14ac:dyDescent="0.25">
      <c r="B74" s="912"/>
      <c r="C74" s="913"/>
      <c r="D74" s="913"/>
      <c r="E74" s="913"/>
      <c r="F74" s="913"/>
      <c r="G74" s="914"/>
      <c r="H74" s="912"/>
      <c r="I74" s="913"/>
      <c r="J74" s="913"/>
      <c r="K74" s="913"/>
      <c r="L74" s="914"/>
    </row>
    <row r="75" spans="2:12" x14ac:dyDescent="0.25">
      <c r="B75" s="912"/>
      <c r="C75" s="913"/>
      <c r="D75" s="913"/>
      <c r="E75" s="913"/>
      <c r="F75" s="913"/>
      <c r="G75" s="914"/>
      <c r="H75" s="912"/>
      <c r="I75" s="913"/>
      <c r="J75" s="913"/>
      <c r="K75" s="913"/>
      <c r="L75" s="914"/>
    </row>
    <row r="76" spans="2:12" x14ac:dyDescent="0.25">
      <c r="B76" s="912"/>
      <c r="C76" s="913"/>
      <c r="D76" s="913"/>
      <c r="E76" s="913"/>
      <c r="F76" s="913"/>
      <c r="G76" s="914"/>
      <c r="H76" s="912"/>
      <c r="I76" s="913"/>
      <c r="J76" s="913"/>
      <c r="K76" s="913"/>
      <c r="L76" s="914"/>
    </row>
    <row r="77" spans="2:12" x14ac:dyDescent="0.25">
      <c r="B77" s="912"/>
      <c r="C77" s="913"/>
      <c r="D77" s="913"/>
      <c r="E77" s="913"/>
      <c r="F77" s="913"/>
      <c r="G77" s="914"/>
      <c r="H77" s="912"/>
      <c r="I77" s="913"/>
      <c r="J77" s="913"/>
      <c r="K77" s="913"/>
      <c r="L77" s="914"/>
    </row>
    <row r="78" spans="2:12" x14ac:dyDescent="0.25">
      <c r="B78" s="912"/>
      <c r="C78" s="913"/>
      <c r="D78" s="913"/>
      <c r="E78" s="913"/>
      <c r="F78" s="913"/>
      <c r="G78" s="914"/>
      <c r="H78" s="912"/>
      <c r="I78" s="913"/>
      <c r="J78" s="913"/>
      <c r="K78" s="913"/>
      <c r="L78" s="914"/>
    </row>
    <row r="79" spans="2:12" x14ac:dyDescent="0.25">
      <c r="B79" s="912"/>
      <c r="C79" s="913"/>
      <c r="D79" s="913"/>
      <c r="E79" s="913"/>
      <c r="F79" s="913"/>
      <c r="G79" s="914"/>
      <c r="H79" s="912"/>
      <c r="I79" s="913"/>
      <c r="J79" s="913"/>
      <c r="K79" s="913"/>
      <c r="L79" s="914"/>
    </row>
    <row r="80" spans="2:12" x14ac:dyDescent="0.25">
      <c r="B80" s="912"/>
      <c r="C80" s="913"/>
      <c r="D80" s="913"/>
      <c r="E80" s="913"/>
      <c r="F80" s="913"/>
      <c r="G80" s="914"/>
      <c r="H80" s="912"/>
      <c r="I80" s="913"/>
      <c r="J80" s="913"/>
      <c r="K80" s="913"/>
      <c r="L80" s="914"/>
    </row>
    <row r="81" spans="2:12" x14ac:dyDescent="0.25">
      <c r="B81" s="912"/>
      <c r="C81" s="913"/>
      <c r="D81" s="913"/>
      <c r="E81" s="913"/>
      <c r="F81" s="913"/>
      <c r="G81" s="914"/>
      <c r="H81" s="912"/>
      <c r="I81" s="913"/>
      <c r="J81" s="913"/>
      <c r="K81" s="913"/>
      <c r="L81" s="914"/>
    </row>
    <row r="82" spans="2:12" x14ac:dyDescent="0.25">
      <c r="B82" s="912"/>
      <c r="C82" s="913"/>
      <c r="D82" s="913"/>
      <c r="E82" s="913"/>
      <c r="F82" s="913"/>
      <c r="G82" s="914"/>
      <c r="H82" s="912"/>
      <c r="I82" s="913"/>
      <c r="J82" s="913"/>
      <c r="K82" s="913"/>
      <c r="L82" s="914"/>
    </row>
    <row r="83" spans="2:12" x14ac:dyDescent="0.25">
      <c r="B83" s="912"/>
      <c r="C83" s="913"/>
      <c r="D83" s="913"/>
      <c r="E83" s="913"/>
      <c r="F83" s="913"/>
      <c r="G83" s="914"/>
      <c r="H83" s="912"/>
      <c r="I83" s="913"/>
      <c r="J83" s="913"/>
      <c r="K83" s="913"/>
      <c r="L83" s="914"/>
    </row>
    <row r="84" spans="2:12" x14ac:dyDescent="0.25">
      <c r="B84" s="912"/>
      <c r="C84" s="913"/>
      <c r="D84" s="913"/>
      <c r="E84" s="913"/>
      <c r="F84" s="913"/>
      <c r="G84" s="914"/>
      <c r="H84" s="912"/>
      <c r="I84" s="913"/>
      <c r="J84" s="913"/>
      <c r="K84" s="913"/>
      <c r="L84" s="914"/>
    </row>
    <row r="85" spans="2:12" x14ac:dyDescent="0.25">
      <c r="B85" s="912"/>
      <c r="C85" s="913"/>
      <c r="D85" s="913"/>
      <c r="E85" s="913"/>
      <c r="F85" s="913"/>
      <c r="G85" s="914"/>
      <c r="H85" s="912"/>
      <c r="I85" s="913"/>
      <c r="J85" s="913"/>
      <c r="K85" s="913"/>
      <c r="L85" s="914"/>
    </row>
    <row r="86" spans="2:12" x14ac:dyDescent="0.25">
      <c r="B86" s="912"/>
      <c r="C86" s="913"/>
      <c r="D86" s="913"/>
      <c r="E86" s="913"/>
      <c r="F86" s="913"/>
      <c r="G86" s="914"/>
      <c r="H86" s="912"/>
      <c r="I86" s="913"/>
      <c r="J86" s="913"/>
      <c r="K86" s="913"/>
      <c r="L86" s="914"/>
    </row>
    <row r="87" spans="2:12" x14ac:dyDescent="0.25">
      <c r="B87" s="1046">
        <v>9</v>
      </c>
      <c r="C87" s="1047"/>
      <c r="D87" s="1047"/>
      <c r="E87" s="1047"/>
      <c r="F87" s="1047"/>
      <c r="G87" s="1048"/>
      <c r="H87" s="1052">
        <v>10</v>
      </c>
      <c r="I87" s="1053"/>
      <c r="J87" s="1053"/>
      <c r="K87" s="1053"/>
      <c r="L87" s="1054"/>
    </row>
    <row r="88" spans="2:12" ht="18" customHeight="1" thickBot="1" x14ac:dyDescent="0.3">
      <c r="B88" s="1049"/>
      <c r="C88" s="1050"/>
      <c r="D88" s="1050"/>
      <c r="E88" s="1050"/>
      <c r="F88" s="1050"/>
      <c r="G88" s="1051"/>
      <c r="H88" s="983"/>
      <c r="I88" s="984"/>
      <c r="J88" s="984"/>
      <c r="K88" s="984"/>
      <c r="L88" s="985"/>
    </row>
    <row r="89" spans="2:12" ht="55.5" customHeight="1" thickBot="1" x14ac:dyDescent="0.3">
      <c r="B89" s="1043" t="s">
        <v>1086</v>
      </c>
      <c r="C89" s="1044"/>
      <c r="D89" s="1044"/>
      <c r="E89" s="1044"/>
      <c r="F89" s="1044"/>
      <c r="G89" s="1044"/>
      <c r="H89" s="1044"/>
      <c r="I89" s="1044"/>
      <c r="J89" s="1044"/>
      <c r="K89" s="1044"/>
      <c r="L89" s="1045"/>
    </row>
    <row r="90" spans="2:12" ht="15.75" customHeight="1" x14ac:dyDescent="0.25">
      <c r="B90" s="912" t="s">
        <v>658</v>
      </c>
      <c r="C90" s="913"/>
      <c r="D90" s="913"/>
      <c r="E90" s="913"/>
      <c r="F90" s="913"/>
      <c r="G90" s="914"/>
      <c r="H90" s="912" t="s">
        <v>659</v>
      </c>
      <c r="I90" s="913"/>
      <c r="J90" s="913"/>
      <c r="K90" s="913"/>
      <c r="L90" s="914"/>
    </row>
    <row r="91" spans="2:12" x14ac:dyDescent="0.25">
      <c r="B91" s="912"/>
      <c r="C91" s="913"/>
      <c r="D91" s="913"/>
      <c r="E91" s="913"/>
      <c r="F91" s="913"/>
      <c r="G91" s="914"/>
      <c r="H91" s="912"/>
      <c r="I91" s="913"/>
      <c r="J91" s="913"/>
      <c r="K91" s="913"/>
      <c r="L91" s="914"/>
    </row>
    <row r="92" spans="2:12" x14ac:dyDescent="0.25">
      <c r="B92" s="912"/>
      <c r="C92" s="913"/>
      <c r="D92" s="913"/>
      <c r="E92" s="913"/>
      <c r="F92" s="913"/>
      <c r="G92" s="914"/>
      <c r="H92" s="912"/>
      <c r="I92" s="913"/>
      <c r="J92" s="913"/>
      <c r="K92" s="913"/>
      <c r="L92" s="914"/>
    </row>
    <row r="93" spans="2:12" x14ac:dyDescent="0.25">
      <c r="B93" s="912"/>
      <c r="C93" s="913"/>
      <c r="D93" s="913"/>
      <c r="E93" s="913"/>
      <c r="F93" s="913"/>
      <c r="G93" s="914"/>
      <c r="H93" s="912"/>
      <c r="I93" s="913"/>
      <c r="J93" s="913"/>
      <c r="K93" s="913"/>
      <c r="L93" s="914"/>
    </row>
    <row r="94" spans="2:12" x14ac:dyDescent="0.25">
      <c r="B94" s="912"/>
      <c r="C94" s="913"/>
      <c r="D94" s="913"/>
      <c r="E94" s="913"/>
      <c r="F94" s="913"/>
      <c r="G94" s="914"/>
      <c r="H94" s="912"/>
      <c r="I94" s="913"/>
      <c r="J94" s="913"/>
      <c r="K94" s="913"/>
      <c r="L94" s="914"/>
    </row>
    <row r="95" spans="2:12" x14ac:dyDescent="0.25">
      <c r="B95" s="912"/>
      <c r="C95" s="913"/>
      <c r="D95" s="913"/>
      <c r="E95" s="913"/>
      <c r="F95" s="913"/>
      <c r="G95" s="914"/>
      <c r="H95" s="912"/>
      <c r="I95" s="913"/>
      <c r="J95" s="913"/>
      <c r="K95" s="913"/>
      <c r="L95" s="914"/>
    </row>
    <row r="96" spans="2:12" x14ac:dyDescent="0.25">
      <c r="B96" s="912"/>
      <c r="C96" s="913"/>
      <c r="D96" s="913"/>
      <c r="E96" s="913"/>
      <c r="F96" s="913"/>
      <c r="G96" s="914"/>
      <c r="H96" s="912"/>
      <c r="I96" s="913"/>
      <c r="J96" s="913"/>
      <c r="K96" s="913"/>
      <c r="L96" s="914"/>
    </row>
    <row r="97" spans="2:12" x14ac:dyDescent="0.25">
      <c r="B97" s="912"/>
      <c r="C97" s="913"/>
      <c r="D97" s="913"/>
      <c r="E97" s="913"/>
      <c r="F97" s="913"/>
      <c r="G97" s="914"/>
      <c r="H97" s="912"/>
      <c r="I97" s="913"/>
      <c r="J97" s="913"/>
      <c r="K97" s="913"/>
      <c r="L97" s="914"/>
    </row>
    <row r="98" spans="2:12" x14ac:dyDescent="0.25">
      <c r="B98" s="912"/>
      <c r="C98" s="913"/>
      <c r="D98" s="913"/>
      <c r="E98" s="913"/>
      <c r="F98" s="913"/>
      <c r="G98" s="914"/>
      <c r="H98" s="912"/>
      <c r="I98" s="913"/>
      <c r="J98" s="913"/>
      <c r="K98" s="913"/>
      <c r="L98" s="914"/>
    </row>
    <row r="99" spans="2:12" x14ac:dyDescent="0.25">
      <c r="B99" s="912"/>
      <c r="C99" s="913"/>
      <c r="D99" s="913"/>
      <c r="E99" s="913"/>
      <c r="F99" s="913"/>
      <c r="G99" s="914"/>
      <c r="H99" s="912"/>
      <c r="I99" s="913"/>
      <c r="J99" s="913"/>
      <c r="K99" s="913"/>
      <c r="L99" s="914"/>
    </row>
    <row r="100" spans="2:12" x14ac:dyDescent="0.25">
      <c r="B100" s="912"/>
      <c r="C100" s="913"/>
      <c r="D100" s="913"/>
      <c r="E100" s="913"/>
      <c r="F100" s="913"/>
      <c r="G100" s="914"/>
      <c r="H100" s="912"/>
      <c r="I100" s="913"/>
      <c r="J100" s="913"/>
      <c r="K100" s="913"/>
      <c r="L100" s="914"/>
    </row>
    <row r="101" spans="2:12" x14ac:dyDescent="0.25">
      <c r="B101" s="912"/>
      <c r="C101" s="913"/>
      <c r="D101" s="913"/>
      <c r="E101" s="913"/>
      <c r="F101" s="913"/>
      <c r="G101" s="914"/>
      <c r="H101" s="912"/>
      <c r="I101" s="913"/>
      <c r="J101" s="913"/>
      <c r="K101" s="913"/>
      <c r="L101" s="914"/>
    </row>
    <row r="102" spans="2:12" x14ac:dyDescent="0.25">
      <c r="B102" s="912"/>
      <c r="C102" s="913"/>
      <c r="D102" s="913"/>
      <c r="E102" s="913"/>
      <c r="F102" s="913"/>
      <c r="G102" s="914"/>
      <c r="H102" s="912"/>
      <c r="I102" s="913"/>
      <c r="J102" s="913"/>
      <c r="K102" s="913"/>
      <c r="L102" s="914"/>
    </row>
    <row r="103" spans="2:12" x14ac:dyDescent="0.25">
      <c r="B103" s="912"/>
      <c r="C103" s="913"/>
      <c r="D103" s="913"/>
      <c r="E103" s="913"/>
      <c r="F103" s="913"/>
      <c r="G103" s="914"/>
      <c r="H103" s="912"/>
      <c r="I103" s="913"/>
      <c r="J103" s="913"/>
      <c r="K103" s="913"/>
      <c r="L103" s="914"/>
    </row>
    <row r="104" spans="2:12" x14ac:dyDescent="0.25">
      <c r="B104" s="1046">
        <v>11</v>
      </c>
      <c r="C104" s="1047"/>
      <c r="D104" s="1047"/>
      <c r="E104" s="1047"/>
      <c r="F104" s="1047"/>
      <c r="G104" s="1048"/>
      <c r="H104" s="1052">
        <v>12</v>
      </c>
      <c r="I104" s="1053"/>
      <c r="J104" s="1053"/>
      <c r="K104" s="1053"/>
      <c r="L104" s="1054"/>
    </row>
    <row r="105" spans="2:12" ht="18" customHeight="1" thickBot="1" x14ac:dyDescent="0.3">
      <c r="B105" s="1049"/>
      <c r="C105" s="1050"/>
      <c r="D105" s="1050"/>
      <c r="E105" s="1050"/>
      <c r="F105" s="1050"/>
      <c r="G105" s="1051"/>
      <c r="H105" s="983"/>
      <c r="I105" s="984"/>
      <c r="J105" s="984"/>
      <c r="K105" s="984"/>
      <c r="L105" s="985"/>
    </row>
    <row r="106" spans="2:12" ht="80.25" customHeight="1" thickBot="1" x14ac:dyDescent="0.3">
      <c r="B106" s="1043" t="s">
        <v>1087</v>
      </c>
      <c r="C106" s="1044"/>
      <c r="D106" s="1044"/>
      <c r="E106" s="1044"/>
      <c r="F106" s="1044"/>
      <c r="G106" s="1044"/>
      <c r="H106" s="1044"/>
      <c r="I106" s="1044"/>
      <c r="J106" s="1044"/>
      <c r="K106" s="1044"/>
      <c r="L106" s="1045"/>
    </row>
    <row r="107" spans="2:12" ht="15.75" customHeight="1" x14ac:dyDescent="0.25">
      <c r="B107" s="912" t="s">
        <v>658</v>
      </c>
      <c r="C107" s="913"/>
      <c r="D107" s="913"/>
      <c r="E107" s="913"/>
      <c r="F107" s="913"/>
      <c r="G107" s="914"/>
      <c r="H107" s="912" t="s">
        <v>659</v>
      </c>
      <c r="I107" s="913"/>
      <c r="J107" s="913"/>
      <c r="K107" s="913"/>
      <c r="L107" s="914"/>
    </row>
    <row r="108" spans="2:12" x14ac:dyDescent="0.25">
      <c r="B108" s="912"/>
      <c r="C108" s="913"/>
      <c r="D108" s="913"/>
      <c r="E108" s="913"/>
      <c r="F108" s="913"/>
      <c r="G108" s="914"/>
      <c r="H108" s="912"/>
      <c r="I108" s="913"/>
      <c r="J108" s="913"/>
      <c r="K108" s="913"/>
      <c r="L108" s="914"/>
    </row>
    <row r="109" spans="2:12" x14ac:dyDescent="0.25">
      <c r="B109" s="912"/>
      <c r="C109" s="913"/>
      <c r="D109" s="913"/>
      <c r="E109" s="913"/>
      <c r="F109" s="913"/>
      <c r="G109" s="914"/>
      <c r="H109" s="912"/>
      <c r="I109" s="913"/>
      <c r="J109" s="913"/>
      <c r="K109" s="913"/>
      <c r="L109" s="914"/>
    </row>
    <row r="110" spans="2:12" x14ac:dyDescent="0.25">
      <c r="B110" s="912"/>
      <c r="C110" s="913"/>
      <c r="D110" s="913"/>
      <c r="E110" s="913"/>
      <c r="F110" s="913"/>
      <c r="G110" s="914"/>
      <c r="H110" s="912"/>
      <c r="I110" s="913"/>
      <c r="J110" s="913"/>
      <c r="K110" s="913"/>
      <c r="L110" s="914"/>
    </row>
    <row r="111" spans="2:12" x14ac:dyDescent="0.25">
      <c r="B111" s="912"/>
      <c r="C111" s="913"/>
      <c r="D111" s="913"/>
      <c r="E111" s="913"/>
      <c r="F111" s="913"/>
      <c r="G111" s="914"/>
      <c r="H111" s="912"/>
      <c r="I111" s="913"/>
      <c r="J111" s="913"/>
      <c r="K111" s="913"/>
      <c r="L111" s="914"/>
    </row>
    <row r="112" spans="2:12" x14ac:dyDescent="0.25">
      <c r="B112" s="912"/>
      <c r="C112" s="913"/>
      <c r="D112" s="913"/>
      <c r="E112" s="913"/>
      <c r="F112" s="913"/>
      <c r="G112" s="914"/>
      <c r="H112" s="912"/>
      <c r="I112" s="913"/>
      <c r="J112" s="913"/>
      <c r="K112" s="913"/>
      <c r="L112" s="914"/>
    </row>
    <row r="113" spans="2:12" x14ac:dyDescent="0.25">
      <c r="B113" s="912"/>
      <c r="C113" s="913"/>
      <c r="D113" s="913"/>
      <c r="E113" s="913"/>
      <c r="F113" s="913"/>
      <c r="G113" s="914"/>
      <c r="H113" s="912"/>
      <c r="I113" s="913"/>
      <c r="J113" s="913"/>
      <c r="K113" s="913"/>
      <c r="L113" s="914"/>
    </row>
    <row r="114" spans="2:12" x14ac:dyDescent="0.25">
      <c r="B114" s="912"/>
      <c r="C114" s="913"/>
      <c r="D114" s="913"/>
      <c r="E114" s="913"/>
      <c r="F114" s="913"/>
      <c r="G114" s="914"/>
      <c r="H114" s="912"/>
      <c r="I114" s="913"/>
      <c r="J114" s="913"/>
      <c r="K114" s="913"/>
      <c r="L114" s="914"/>
    </row>
    <row r="115" spans="2:12" x14ac:dyDescent="0.25">
      <c r="B115" s="912"/>
      <c r="C115" s="913"/>
      <c r="D115" s="913"/>
      <c r="E115" s="913"/>
      <c r="F115" s="913"/>
      <c r="G115" s="914"/>
      <c r="H115" s="912"/>
      <c r="I115" s="913"/>
      <c r="J115" s="913"/>
      <c r="K115" s="913"/>
      <c r="L115" s="914"/>
    </row>
    <row r="116" spans="2:12" x14ac:dyDescent="0.25">
      <c r="B116" s="912"/>
      <c r="C116" s="913"/>
      <c r="D116" s="913"/>
      <c r="E116" s="913"/>
      <c r="F116" s="913"/>
      <c r="G116" s="914"/>
      <c r="H116" s="912"/>
      <c r="I116" s="913"/>
      <c r="J116" s="913"/>
      <c r="K116" s="913"/>
      <c r="L116" s="914"/>
    </row>
    <row r="117" spans="2:12" x14ac:dyDescent="0.25">
      <c r="B117" s="912"/>
      <c r="C117" s="913"/>
      <c r="D117" s="913"/>
      <c r="E117" s="913"/>
      <c r="F117" s="913"/>
      <c r="G117" s="914"/>
      <c r="H117" s="912"/>
      <c r="I117" s="913"/>
      <c r="J117" s="913"/>
      <c r="K117" s="913"/>
      <c r="L117" s="914"/>
    </row>
    <row r="118" spans="2:12" x14ac:dyDescent="0.25">
      <c r="B118" s="912"/>
      <c r="C118" s="913"/>
      <c r="D118" s="913"/>
      <c r="E118" s="913"/>
      <c r="F118" s="913"/>
      <c r="G118" s="914"/>
      <c r="H118" s="912"/>
      <c r="I118" s="913"/>
      <c r="J118" s="913"/>
      <c r="K118" s="913"/>
      <c r="L118" s="914"/>
    </row>
    <row r="119" spans="2:12" x14ac:dyDescent="0.25">
      <c r="B119" s="912"/>
      <c r="C119" s="913"/>
      <c r="D119" s="913"/>
      <c r="E119" s="913"/>
      <c r="F119" s="913"/>
      <c r="G119" s="914"/>
      <c r="H119" s="912"/>
      <c r="I119" s="913"/>
      <c r="J119" s="913"/>
      <c r="K119" s="913"/>
      <c r="L119" s="914"/>
    </row>
    <row r="120" spans="2:12" x14ac:dyDescent="0.25">
      <c r="B120" s="912"/>
      <c r="C120" s="913"/>
      <c r="D120" s="913"/>
      <c r="E120" s="913"/>
      <c r="F120" s="913"/>
      <c r="G120" s="914"/>
      <c r="H120" s="912"/>
      <c r="I120" s="913"/>
      <c r="J120" s="913"/>
      <c r="K120" s="913"/>
      <c r="L120" s="914"/>
    </row>
    <row r="121" spans="2:12" x14ac:dyDescent="0.25">
      <c r="B121" s="1046">
        <v>13</v>
      </c>
      <c r="C121" s="1047"/>
      <c r="D121" s="1047"/>
      <c r="E121" s="1047"/>
      <c r="F121" s="1047"/>
      <c r="G121" s="1048"/>
      <c r="H121" s="1052">
        <v>14</v>
      </c>
      <c r="I121" s="1053"/>
      <c r="J121" s="1053"/>
      <c r="K121" s="1053"/>
      <c r="L121" s="1054"/>
    </row>
    <row r="122" spans="2:12" ht="18" customHeight="1" thickBot="1" x14ac:dyDescent="0.3">
      <c r="B122" s="1049"/>
      <c r="C122" s="1050"/>
      <c r="D122" s="1050"/>
      <c r="E122" s="1050"/>
      <c r="F122" s="1050"/>
      <c r="G122" s="1051"/>
      <c r="H122" s="983"/>
      <c r="I122" s="984"/>
      <c r="J122" s="984"/>
      <c r="K122" s="984"/>
      <c r="L122" s="985"/>
    </row>
    <row r="123" spans="2:12" ht="101.25" customHeight="1" thickBot="1" x14ac:dyDescent="0.3">
      <c r="B123" s="1043" t="s">
        <v>1088</v>
      </c>
      <c r="C123" s="1044"/>
      <c r="D123" s="1044"/>
      <c r="E123" s="1044"/>
      <c r="F123" s="1044"/>
      <c r="G123" s="1044"/>
      <c r="H123" s="1044"/>
      <c r="I123" s="1044"/>
      <c r="J123" s="1044"/>
      <c r="K123" s="1044"/>
      <c r="L123" s="1045"/>
    </row>
    <row r="124" spans="2:12" ht="15.75" customHeight="1" x14ac:dyDescent="0.25">
      <c r="B124" s="912" t="s">
        <v>658</v>
      </c>
      <c r="C124" s="913"/>
      <c r="D124" s="913"/>
      <c r="E124" s="913"/>
      <c r="F124" s="913"/>
      <c r="G124" s="914"/>
      <c r="H124" s="912" t="s">
        <v>659</v>
      </c>
      <c r="I124" s="913"/>
      <c r="J124" s="913"/>
      <c r="K124" s="913"/>
      <c r="L124" s="914"/>
    </row>
    <row r="125" spans="2:12" x14ac:dyDescent="0.25">
      <c r="B125" s="912"/>
      <c r="C125" s="913"/>
      <c r="D125" s="913"/>
      <c r="E125" s="913"/>
      <c r="F125" s="913"/>
      <c r="G125" s="914"/>
      <c r="H125" s="912"/>
      <c r="I125" s="913"/>
      <c r="J125" s="913"/>
      <c r="K125" s="913"/>
      <c r="L125" s="914"/>
    </row>
    <row r="126" spans="2:12" x14ac:dyDescent="0.25">
      <c r="B126" s="912"/>
      <c r="C126" s="913"/>
      <c r="D126" s="913"/>
      <c r="E126" s="913"/>
      <c r="F126" s="913"/>
      <c r="G126" s="914"/>
      <c r="H126" s="912"/>
      <c r="I126" s="913"/>
      <c r="J126" s="913"/>
      <c r="K126" s="913"/>
      <c r="L126" s="914"/>
    </row>
    <row r="127" spans="2:12" x14ac:dyDescent="0.25">
      <c r="B127" s="912"/>
      <c r="C127" s="913"/>
      <c r="D127" s="913"/>
      <c r="E127" s="913"/>
      <c r="F127" s="913"/>
      <c r="G127" s="914"/>
      <c r="H127" s="912"/>
      <c r="I127" s="913"/>
      <c r="J127" s="913"/>
      <c r="K127" s="913"/>
      <c r="L127" s="914"/>
    </row>
    <row r="128" spans="2:12" x14ac:dyDescent="0.25">
      <c r="B128" s="912"/>
      <c r="C128" s="913"/>
      <c r="D128" s="913"/>
      <c r="E128" s="913"/>
      <c r="F128" s="913"/>
      <c r="G128" s="914"/>
      <c r="H128" s="912"/>
      <c r="I128" s="913"/>
      <c r="J128" s="913"/>
      <c r="K128" s="913"/>
      <c r="L128" s="914"/>
    </row>
    <row r="129" spans="2:12" x14ac:dyDescent="0.25">
      <c r="B129" s="912"/>
      <c r="C129" s="913"/>
      <c r="D129" s="913"/>
      <c r="E129" s="913"/>
      <c r="F129" s="913"/>
      <c r="G129" s="914"/>
      <c r="H129" s="912"/>
      <c r="I129" s="913"/>
      <c r="J129" s="913"/>
      <c r="K129" s="913"/>
      <c r="L129" s="914"/>
    </row>
    <row r="130" spans="2:12" x14ac:dyDescent="0.25">
      <c r="B130" s="912"/>
      <c r="C130" s="913"/>
      <c r="D130" s="913"/>
      <c r="E130" s="913"/>
      <c r="F130" s="913"/>
      <c r="G130" s="914"/>
      <c r="H130" s="912"/>
      <c r="I130" s="913"/>
      <c r="J130" s="913"/>
      <c r="K130" s="913"/>
      <c r="L130" s="914"/>
    </row>
    <row r="131" spans="2:12" x14ac:dyDescent="0.25">
      <c r="B131" s="912"/>
      <c r="C131" s="913"/>
      <c r="D131" s="913"/>
      <c r="E131" s="913"/>
      <c r="F131" s="913"/>
      <c r="G131" s="914"/>
      <c r="H131" s="912"/>
      <c r="I131" s="913"/>
      <c r="J131" s="913"/>
      <c r="K131" s="913"/>
      <c r="L131" s="914"/>
    </row>
    <row r="132" spans="2:12" x14ac:dyDescent="0.25">
      <c r="B132" s="912"/>
      <c r="C132" s="913"/>
      <c r="D132" s="913"/>
      <c r="E132" s="913"/>
      <c r="F132" s="913"/>
      <c r="G132" s="914"/>
      <c r="H132" s="912"/>
      <c r="I132" s="913"/>
      <c r="J132" s="913"/>
      <c r="K132" s="913"/>
      <c r="L132" s="914"/>
    </row>
    <row r="133" spans="2:12" x14ac:dyDescent="0.25">
      <c r="B133" s="912"/>
      <c r="C133" s="913"/>
      <c r="D133" s="913"/>
      <c r="E133" s="913"/>
      <c r="F133" s="913"/>
      <c r="G133" s="914"/>
      <c r="H133" s="912"/>
      <c r="I133" s="913"/>
      <c r="J133" s="913"/>
      <c r="K133" s="913"/>
      <c r="L133" s="914"/>
    </row>
    <row r="134" spans="2:12" x14ac:dyDescent="0.25">
      <c r="B134" s="912"/>
      <c r="C134" s="913"/>
      <c r="D134" s="913"/>
      <c r="E134" s="913"/>
      <c r="F134" s="913"/>
      <c r="G134" s="914"/>
      <c r="H134" s="912"/>
      <c r="I134" s="913"/>
      <c r="J134" s="913"/>
      <c r="K134" s="913"/>
      <c r="L134" s="914"/>
    </row>
    <row r="135" spans="2:12" x14ac:dyDescent="0.25">
      <c r="B135" s="912"/>
      <c r="C135" s="913"/>
      <c r="D135" s="913"/>
      <c r="E135" s="913"/>
      <c r="F135" s="913"/>
      <c r="G135" s="914"/>
      <c r="H135" s="912"/>
      <c r="I135" s="913"/>
      <c r="J135" s="913"/>
      <c r="K135" s="913"/>
      <c r="L135" s="914"/>
    </row>
    <row r="136" spans="2:12" x14ac:dyDescent="0.25">
      <c r="B136" s="912"/>
      <c r="C136" s="913"/>
      <c r="D136" s="913"/>
      <c r="E136" s="913"/>
      <c r="F136" s="913"/>
      <c r="G136" s="914"/>
      <c r="H136" s="912"/>
      <c r="I136" s="913"/>
      <c r="J136" s="913"/>
      <c r="K136" s="913"/>
      <c r="L136" s="914"/>
    </row>
    <row r="137" spans="2:12" x14ac:dyDescent="0.25">
      <c r="B137" s="912"/>
      <c r="C137" s="913"/>
      <c r="D137" s="913"/>
      <c r="E137" s="913"/>
      <c r="F137" s="913"/>
      <c r="G137" s="914"/>
      <c r="H137" s="912"/>
      <c r="I137" s="913"/>
      <c r="J137" s="913"/>
      <c r="K137" s="913"/>
      <c r="L137" s="914"/>
    </row>
    <row r="138" spans="2:12" x14ac:dyDescent="0.25">
      <c r="B138" s="1046">
        <v>15</v>
      </c>
      <c r="C138" s="1047"/>
      <c r="D138" s="1047"/>
      <c r="E138" s="1047"/>
      <c r="F138" s="1047"/>
      <c r="G138" s="1048"/>
      <c r="H138" s="1052">
        <v>16</v>
      </c>
      <c r="I138" s="1053"/>
      <c r="J138" s="1053"/>
      <c r="K138" s="1053"/>
      <c r="L138" s="1054"/>
    </row>
    <row r="139" spans="2:12" ht="18" customHeight="1" thickBot="1" x14ac:dyDescent="0.3">
      <c r="B139" s="1049"/>
      <c r="C139" s="1050"/>
      <c r="D139" s="1050"/>
      <c r="E139" s="1050"/>
      <c r="F139" s="1050"/>
      <c r="G139" s="1051"/>
      <c r="H139" s="983"/>
      <c r="I139" s="984"/>
      <c r="J139" s="984"/>
      <c r="K139" s="984"/>
      <c r="L139" s="985"/>
    </row>
    <row r="140" spans="2:12" ht="60.75" customHeight="1" thickBot="1" x14ac:dyDescent="0.3">
      <c r="B140" s="1043" t="s">
        <v>1089</v>
      </c>
      <c r="C140" s="1044"/>
      <c r="D140" s="1044"/>
      <c r="E140" s="1044"/>
      <c r="F140" s="1044"/>
      <c r="G140" s="1044"/>
      <c r="H140" s="1044"/>
      <c r="I140" s="1044"/>
      <c r="J140" s="1044"/>
      <c r="K140" s="1044"/>
      <c r="L140" s="1045"/>
    </row>
    <row r="141" spans="2:12" ht="30" customHeight="1" x14ac:dyDescent="0.25">
      <c r="B141" s="912" t="s">
        <v>658</v>
      </c>
      <c r="C141" s="913"/>
      <c r="D141" s="913"/>
      <c r="E141" s="913"/>
      <c r="F141" s="913"/>
      <c r="G141" s="914"/>
      <c r="H141" s="912" t="s">
        <v>659</v>
      </c>
      <c r="I141" s="913"/>
      <c r="J141" s="913"/>
      <c r="K141" s="913"/>
      <c r="L141" s="914"/>
    </row>
    <row r="142" spans="2:12" x14ac:dyDescent="0.25">
      <c r="B142" s="912"/>
      <c r="C142" s="913"/>
      <c r="D142" s="913"/>
      <c r="E142" s="913"/>
      <c r="F142" s="913"/>
      <c r="G142" s="914"/>
      <c r="H142" s="912"/>
      <c r="I142" s="913"/>
      <c r="J142" s="913"/>
      <c r="K142" s="913"/>
      <c r="L142" s="914"/>
    </row>
    <row r="143" spans="2:12" x14ac:dyDescent="0.25">
      <c r="B143" s="912"/>
      <c r="C143" s="913"/>
      <c r="D143" s="913"/>
      <c r="E143" s="913"/>
      <c r="F143" s="913"/>
      <c r="G143" s="914"/>
      <c r="H143" s="912"/>
      <c r="I143" s="913"/>
      <c r="J143" s="913"/>
      <c r="K143" s="913"/>
      <c r="L143" s="914"/>
    </row>
    <row r="144" spans="2:12" x14ac:dyDescent="0.25">
      <c r="B144" s="912"/>
      <c r="C144" s="913"/>
      <c r="D144" s="913"/>
      <c r="E144" s="913"/>
      <c r="F144" s="913"/>
      <c r="G144" s="914"/>
      <c r="H144" s="912"/>
      <c r="I144" s="913"/>
      <c r="J144" s="913"/>
      <c r="K144" s="913"/>
      <c r="L144" s="914"/>
    </row>
    <row r="145" spans="2:19" x14ac:dyDescent="0.25">
      <c r="B145" s="912"/>
      <c r="C145" s="913"/>
      <c r="D145" s="913"/>
      <c r="E145" s="913"/>
      <c r="F145" s="913"/>
      <c r="G145" s="914"/>
      <c r="H145" s="912"/>
      <c r="I145" s="913"/>
      <c r="J145" s="913"/>
      <c r="K145" s="913"/>
      <c r="L145" s="914"/>
    </row>
    <row r="146" spans="2:19" x14ac:dyDescent="0.25">
      <c r="B146" s="912"/>
      <c r="C146" s="913"/>
      <c r="D146" s="913"/>
      <c r="E146" s="913"/>
      <c r="F146" s="913"/>
      <c r="G146" s="914"/>
      <c r="H146" s="912"/>
      <c r="I146" s="913"/>
      <c r="J146" s="913"/>
      <c r="K146" s="913"/>
      <c r="L146" s="914"/>
    </row>
    <row r="147" spans="2:19" x14ac:dyDescent="0.25">
      <c r="B147" s="912"/>
      <c r="C147" s="913"/>
      <c r="D147" s="913"/>
      <c r="E147" s="913"/>
      <c r="F147" s="913"/>
      <c r="G147" s="914"/>
      <c r="H147" s="912"/>
      <c r="I147" s="913"/>
      <c r="J147" s="913"/>
      <c r="K147" s="913"/>
      <c r="L147" s="914"/>
    </row>
    <row r="148" spans="2:19" x14ac:dyDescent="0.25">
      <c r="B148" s="912"/>
      <c r="C148" s="913"/>
      <c r="D148" s="913"/>
      <c r="E148" s="913"/>
      <c r="F148" s="913"/>
      <c r="G148" s="914"/>
      <c r="H148" s="912"/>
      <c r="I148" s="913"/>
      <c r="J148" s="913"/>
      <c r="K148" s="913"/>
      <c r="L148" s="914"/>
    </row>
    <row r="149" spans="2:19" x14ac:dyDescent="0.25">
      <c r="B149" s="912"/>
      <c r="C149" s="913"/>
      <c r="D149" s="913"/>
      <c r="E149" s="913"/>
      <c r="F149" s="913"/>
      <c r="G149" s="914"/>
      <c r="H149" s="912"/>
      <c r="I149" s="913"/>
      <c r="J149" s="913"/>
      <c r="K149" s="913"/>
      <c r="L149" s="914"/>
    </row>
    <row r="150" spans="2:19" x14ac:dyDescent="0.25">
      <c r="B150" s="912"/>
      <c r="C150" s="913"/>
      <c r="D150" s="913"/>
      <c r="E150" s="913"/>
      <c r="F150" s="913"/>
      <c r="G150" s="914"/>
      <c r="H150" s="912"/>
      <c r="I150" s="913"/>
      <c r="J150" s="913"/>
      <c r="K150" s="913"/>
      <c r="L150" s="914"/>
    </row>
    <row r="151" spans="2:19" x14ac:dyDescent="0.25">
      <c r="B151" s="912"/>
      <c r="C151" s="913"/>
      <c r="D151" s="913"/>
      <c r="E151" s="913"/>
      <c r="F151" s="913"/>
      <c r="G151" s="914"/>
      <c r="H151" s="912"/>
      <c r="I151" s="913"/>
      <c r="J151" s="913"/>
      <c r="K151" s="913"/>
      <c r="L151" s="914"/>
      <c r="S151" s="216"/>
    </row>
    <row r="152" spans="2:19" x14ac:dyDescent="0.25">
      <c r="B152" s="912"/>
      <c r="C152" s="913"/>
      <c r="D152" s="913"/>
      <c r="E152" s="913"/>
      <c r="F152" s="913"/>
      <c r="G152" s="914"/>
      <c r="H152" s="912"/>
      <c r="I152" s="913"/>
      <c r="J152" s="913"/>
      <c r="K152" s="913"/>
      <c r="L152" s="914"/>
    </row>
    <row r="153" spans="2:19" x14ac:dyDescent="0.25">
      <c r="B153" s="912"/>
      <c r="C153" s="913"/>
      <c r="D153" s="913"/>
      <c r="E153" s="913"/>
      <c r="F153" s="913"/>
      <c r="G153" s="914"/>
      <c r="H153" s="912"/>
      <c r="I153" s="913"/>
      <c r="J153" s="913"/>
      <c r="K153" s="913"/>
      <c r="L153" s="914"/>
    </row>
    <row r="154" spans="2:19" x14ac:dyDescent="0.25">
      <c r="B154" s="912"/>
      <c r="C154" s="913"/>
      <c r="D154" s="913"/>
      <c r="E154" s="913"/>
      <c r="F154" s="913"/>
      <c r="G154" s="914"/>
      <c r="H154" s="912"/>
      <c r="I154" s="913"/>
      <c r="J154" s="913"/>
      <c r="K154" s="913"/>
      <c r="L154" s="914"/>
    </row>
    <row r="155" spans="2:19" x14ac:dyDescent="0.25">
      <c r="B155" s="1046">
        <v>17</v>
      </c>
      <c r="C155" s="1047"/>
      <c r="D155" s="1047"/>
      <c r="E155" s="1047"/>
      <c r="F155" s="1047"/>
      <c r="G155" s="1048"/>
      <c r="H155" s="1052">
        <v>18</v>
      </c>
      <c r="I155" s="1053"/>
      <c r="J155" s="1053"/>
      <c r="K155" s="1053"/>
      <c r="L155" s="1054"/>
    </row>
    <row r="156" spans="2:19" ht="18" customHeight="1" thickBot="1" x14ac:dyDescent="0.3">
      <c r="B156" s="1049"/>
      <c r="C156" s="1050"/>
      <c r="D156" s="1050"/>
      <c r="E156" s="1050"/>
      <c r="F156" s="1050"/>
      <c r="G156" s="1051"/>
      <c r="H156" s="983"/>
      <c r="I156" s="984"/>
      <c r="J156" s="984"/>
      <c r="K156" s="984"/>
      <c r="L156" s="985"/>
    </row>
    <row r="157" spans="2:19" ht="30" customHeight="1" x14ac:dyDescent="0.25">
      <c r="B157" s="912" t="s">
        <v>658</v>
      </c>
      <c r="C157" s="913"/>
      <c r="D157" s="913"/>
      <c r="E157" s="913"/>
      <c r="F157" s="913"/>
      <c r="G157" s="914"/>
      <c r="H157" s="912" t="s">
        <v>659</v>
      </c>
      <c r="I157" s="913"/>
      <c r="J157" s="913"/>
      <c r="K157" s="913"/>
      <c r="L157" s="914"/>
    </row>
    <row r="158" spans="2:19" x14ac:dyDescent="0.25">
      <c r="B158" s="912"/>
      <c r="C158" s="913"/>
      <c r="D158" s="913"/>
      <c r="E158" s="913"/>
      <c r="F158" s="913"/>
      <c r="G158" s="914"/>
      <c r="H158" s="912"/>
      <c r="I158" s="913"/>
      <c r="J158" s="913"/>
      <c r="K158" s="913"/>
      <c r="L158" s="914"/>
    </row>
    <row r="159" spans="2:19" x14ac:dyDescent="0.25">
      <c r="B159" s="912"/>
      <c r="C159" s="913"/>
      <c r="D159" s="913"/>
      <c r="E159" s="913"/>
      <c r="F159" s="913"/>
      <c r="G159" s="914"/>
      <c r="H159" s="912"/>
      <c r="I159" s="913"/>
      <c r="J159" s="913"/>
      <c r="K159" s="913"/>
      <c r="L159" s="914"/>
    </row>
    <row r="160" spans="2:19" x14ac:dyDescent="0.25">
      <c r="B160" s="912"/>
      <c r="C160" s="913"/>
      <c r="D160" s="913"/>
      <c r="E160" s="913"/>
      <c r="F160" s="913"/>
      <c r="G160" s="914"/>
      <c r="H160" s="912"/>
      <c r="I160" s="913"/>
      <c r="J160" s="913"/>
      <c r="K160" s="913"/>
      <c r="L160" s="914"/>
    </row>
    <row r="161" spans="2:19" x14ac:dyDescent="0.25">
      <c r="B161" s="912"/>
      <c r="C161" s="913"/>
      <c r="D161" s="913"/>
      <c r="E161" s="913"/>
      <c r="F161" s="913"/>
      <c r="G161" s="914"/>
      <c r="H161" s="912"/>
      <c r="I161" s="913"/>
      <c r="J161" s="913"/>
      <c r="K161" s="913"/>
      <c r="L161" s="914"/>
    </row>
    <row r="162" spans="2:19" x14ac:dyDescent="0.25">
      <c r="B162" s="912"/>
      <c r="C162" s="913"/>
      <c r="D162" s="913"/>
      <c r="E162" s="913"/>
      <c r="F162" s="913"/>
      <c r="G162" s="914"/>
      <c r="H162" s="912"/>
      <c r="I162" s="913"/>
      <c r="J162" s="913"/>
      <c r="K162" s="913"/>
      <c r="L162" s="914"/>
    </row>
    <row r="163" spans="2:19" x14ac:dyDescent="0.25">
      <c r="B163" s="912"/>
      <c r="C163" s="913"/>
      <c r="D163" s="913"/>
      <c r="E163" s="913"/>
      <c r="F163" s="913"/>
      <c r="G163" s="914"/>
      <c r="H163" s="912"/>
      <c r="I163" s="913"/>
      <c r="J163" s="913"/>
      <c r="K163" s="913"/>
      <c r="L163" s="914"/>
    </row>
    <row r="164" spans="2:19" x14ac:dyDescent="0.25">
      <c r="B164" s="912"/>
      <c r="C164" s="913"/>
      <c r="D164" s="913"/>
      <c r="E164" s="913"/>
      <c r="F164" s="913"/>
      <c r="G164" s="914"/>
      <c r="H164" s="912"/>
      <c r="I164" s="913"/>
      <c r="J164" s="913"/>
      <c r="K164" s="913"/>
      <c r="L164" s="914"/>
    </row>
    <row r="165" spans="2:19" x14ac:dyDescent="0.25">
      <c r="B165" s="912"/>
      <c r="C165" s="913"/>
      <c r="D165" s="913"/>
      <c r="E165" s="913"/>
      <c r="F165" s="913"/>
      <c r="G165" s="914"/>
      <c r="H165" s="912"/>
      <c r="I165" s="913"/>
      <c r="J165" s="913"/>
      <c r="K165" s="913"/>
      <c r="L165" s="914"/>
    </row>
    <row r="166" spans="2:19" x14ac:dyDescent="0.25">
      <c r="B166" s="912"/>
      <c r="C166" s="913"/>
      <c r="D166" s="913"/>
      <c r="E166" s="913"/>
      <c r="F166" s="913"/>
      <c r="G166" s="914"/>
      <c r="H166" s="912"/>
      <c r="I166" s="913"/>
      <c r="J166" s="913"/>
      <c r="K166" s="913"/>
      <c r="L166" s="914"/>
    </row>
    <row r="167" spans="2:19" x14ac:dyDescent="0.25">
      <c r="B167" s="912"/>
      <c r="C167" s="913"/>
      <c r="D167" s="913"/>
      <c r="E167" s="913"/>
      <c r="F167" s="913"/>
      <c r="G167" s="914"/>
      <c r="H167" s="912"/>
      <c r="I167" s="913"/>
      <c r="J167" s="913"/>
      <c r="K167" s="913"/>
      <c r="L167" s="914"/>
      <c r="S167" s="216"/>
    </row>
    <row r="168" spans="2:19" x14ac:dyDescent="0.25">
      <c r="B168" s="912"/>
      <c r="C168" s="913"/>
      <c r="D168" s="913"/>
      <c r="E168" s="913"/>
      <c r="F168" s="913"/>
      <c r="G168" s="914"/>
      <c r="H168" s="912"/>
      <c r="I168" s="913"/>
      <c r="J168" s="913"/>
      <c r="K168" s="913"/>
      <c r="L168" s="914"/>
    </row>
    <row r="169" spans="2:19" x14ac:dyDescent="0.25">
      <c r="B169" s="912"/>
      <c r="C169" s="913"/>
      <c r="D169" s="913"/>
      <c r="E169" s="913"/>
      <c r="F169" s="913"/>
      <c r="G169" s="914"/>
      <c r="H169" s="912"/>
      <c r="I169" s="913"/>
      <c r="J169" s="913"/>
      <c r="K169" s="913"/>
      <c r="L169" s="914"/>
    </row>
    <row r="170" spans="2:19" x14ac:dyDescent="0.25">
      <c r="B170" s="912"/>
      <c r="C170" s="913"/>
      <c r="D170" s="913"/>
      <c r="E170" s="913"/>
      <c r="F170" s="913"/>
      <c r="G170" s="914"/>
      <c r="H170" s="912"/>
      <c r="I170" s="913"/>
      <c r="J170" s="913"/>
      <c r="K170" s="913"/>
      <c r="L170" s="914"/>
    </row>
    <row r="171" spans="2:19" x14ac:dyDescent="0.25">
      <c r="B171" s="1046">
        <v>19</v>
      </c>
      <c r="C171" s="1047"/>
      <c r="D171" s="1047"/>
      <c r="E171" s="1047"/>
      <c r="F171" s="1047"/>
      <c r="G171" s="1048"/>
      <c r="H171" s="1052">
        <v>20</v>
      </c>
      <c r="I171" s="1053"/>
      <c r="J171" s="1053"/>
      <c r="K171" s="1053"/>
      <c r="L171" s="1054"/>
    </row>
    <row r="172" spans="2:19" ht="18" customHeight="1" thickBot="1" x14ac:dyDescent="0.3">
      <c r="B172" s="1049"/>
      <c r="C172" s="1050"/>
      <c r="D172" s="1050"/>
      <c r="E172" s="1050"/>
      <c r="F172" s="1050"/>
      <c r="G172" s="1051"/>
      <c r="H172" s="983"/>
      <c r="I172" s="984"/>
      <c r="J172" s="984"/>
      <c r="K172" s="984"/>
      <c r="L172" s="985"/>
    </row>
    <row r="173" spans="2:19" ht="50.25" customHeight="1" thickBot="1" x14ac:dyDescent="0.3">
      <c r="B173" s="1043" t="s">
        <v>1090</v>
      </c>
      <c r="C173" s="1044"/>
      <c r="D173" s="1044"/>
      <c r="E173" s="1044"/>
      <c r="F173" s="1044"/>
      <c r="G173" s="1044"/>
      <c r="H173" s="1044"/>
      <c r="I173" s="1044"/>
      <c r="J173" s="1044"/>
      <c r="K173" s="1044"/>
      <c r="L173" s="1045"/>
    </row>
    <row r="174" spans="2:19" ht="30" customHeight="1" x14ac:dyDescent="0.25">
      <c r="B174" s="912" t="s">
        <v>658</v>
      </c>
      <c r="C174" s="913"/>
      <c r="D174" s="913"/>
      <c r="E174" s="913"/>
      <c r="F174" s="913"/>
      <c r="G174" s="914"/>
      <c r="H174" s="912" t="s">
        <v>659</v>
      </c>
      <c r="I174" s="913"/>
      <c r="J174" s="913"/>
      <c r="K174" s="913"/>
      <c r="L174" s="914"/>
    </row>
    <row r="175" spans="2:19" x14ac:dyDescent="0.25">
      <c r="B175" s="912"/>
      <c r="C175" s="913"/>
      <c r="D175" s="913"/>
      <c r="E175" s="913"/>
      <c r="F175" s="913"/>
      <c r="G175" s="914"/>
      <c r="H175" s="912"/>
      <c r="I175" s="913"/>
      <c r="J175" s="913"/>
      <c r="K175" s="913"/>
      <c r="L175" s="914"/>
    </row>
    <row r="176" spans="2:19" x14ac:dyDescent="0.25">
      <c r="B176" s="912"/>
      <c r="C176" s="913"/>
      <c r="D176" s="913"/>
      <c r="E176" s="913"/>
      <c r="F176" s="913"/>
      <c r="G176" s="914"/>
      <c r="H176" s="912"/>
      <c r="I176" s="913"/>
      <c r="J176" s="913"/>
      <c r="K176" s="913"/>
      <c r="L176" s="914"/>
    </row>
    <row r="177" spans="2:19" x14ac:dyDescent="0.25">
      <c r="B177" s="912"/>
      <c r="C177" s="913"/>
      <c r="D177" s="913"/>
      <c r="E177" s="913"/>
      <c r="F177" s="913"/>
      <c r="G177" s="914"/>
      <c r="H177" s="912"/>
      <c r="I177" s="913"/>
      <c r="J177" s="913"/>
      <c r="K177" s="913"/>
      <c r="L177" s="914"/>
    </row>
    <row r="178" spans="2:19" x14ac:dyDescent="0.25">
      <c r="B178" s="912"/>
      <c r="C178" s="913"/>
      <c r="D178" s="913"/>
      <c r="E178" s="913"/>
      <c r="F178" s="913"/>
      <c r="G178" s="914"/>
      <c r="H178" s="912"/>
      <c r="I178" s="913"/>
      <c r="J178" s="913"/>
      <c r="K178" s="913"/>
      <c r="L178" s="914"/>
    </row>
    <row r="179" spans="2:19" x14ac:dyDescent="0.25">
      <c r="B179" s="912"/>
      <c r="C179" s="913"/>
      <c r="D179" s="913"/>
      <c r="E179" s="913"/>
      <c r="F179" s="913"/>
      <c r="G179" s="914"/>
      <c r="H179" s="912"/>
      <c r="I179" s="913"/>
      <c r="J179" s="913"/>
      <c r="K179" s="913"/>
      <c r="L179" s="914"/>
    </row>
    <row r="180" spans="2:19" x14ac:dyDescent="0.25">
      <c r="B180" s="912"/>
      <c r="C180" s="913"/>
      <c r="D180" s="913"/>
      <c r="E180" s="913"/>
      <c r="F180" s="913"/>
      <c r="G180" s="914"/>
      <c r="H180" s="912"/>
      <c r="I180" s="913"/>
      <c r="J180" s="913"/>
      <c r="K180" s="913"/>
      <c r="L180" s="914"/>
    </row>
    <row r="181" spans="2:19" x14ac:dyDescent="0.25">
      <c r="B181" s="912"/>
      <c r="C181" s="913"/>
      <c r="D181" s="913"/>
      <c r="E181" s="913"/>
      <c r="F181" s="913"/>
      <c r="G181" s="914"/>
      <c r="H181" s="912"/>
      <c r="I181" s="913"/>
      <c r="J181" s="913"/>
      <c r="K181" s="913"/>
      <c r="L181" s="914"/>
    </row>
    <row r="182" spans="2:19" x14ac:dyDescent="0.25">
      <c r="B182" s="912"/>
      <c r="C182" s="913"/>
      <c r="D182" s="913"/>
      <c r="E182" s="913"/>
      <c r="F182" s="913"/>
      <c r="G182" s="914"/>
      <c r="H182" s="912"/>
      <c r="I182" s="913"/>
      <c r="J182" s="913"/>
      <c r="K182" s="913"/>
      <c r="L182" s="914"/>
    </row>
    <row r="183" spans="2:19" x14ac:dyDescent="0.25">
      <c r="B183" s="912"/>
      <c r="C183" s="913"/>
      <c r="D183" s="913"/>
      <c r="E183" s="913"/>
      <c r="F183" s="913"/>
      <c r="G183" s="914"/>
      <c r="H183" s="912"/>
      <c r="I183" s="913"/>
      <c r="J183" s="913"/>
      <c r="K183" s="913"/>
      <c r="L183" s="914"/>
    </row>
    <row r="184" spans="2:19" x14ac:dyDescent="0.25">
      <c r="B184" s="912"/>
      <c r="C184" s="913"/>
      <c r="D184" s="913"/>
      <c r="E184" s="913"/>
      <c r="F184" s="913"/>
      <c r="G184" s="914"/>
      <c r="H184" s="912"/>
      <c r="I184" s="913"/>
      <c r="J184" s="913"/>
      <c r="K184" s="913"/>
      <c r="L184" s="914"/>
      <c r="S184" s="216"/>
    </row>
    <row r="185" spans="2:19" x14ac:dyDescent="0.25">
      <c r="B185" s="912"/>
      <c r="C185" s="913"/>
      <c r="D185" s="913"/>
      <c r="E185" s="913"/>
      <c r="F185" s="913"/>
      <c r="G185" s="914"/>
      <c r="H185" s="912"/>
      <c r="I185" s="913"/>
      <c r="J185" s="913"/>
      <c r="K185" s="913"/>
      <c r="L185" s="914"/>
    </row>
    <row r="186" spans="2:19" x14ac:dyDescent="0.25">
      <c r="B186" s="912"/>
      <c r="C186" s="913"/>
      <c r="D186" s="913"/>
      <c r="E186" s="913"/>
      <c r="F186" s="913"/>
      <c r="G186" s="914"/>
      <c r="H186" s="912"/>
      <c r="I186" s="913"/>
      <c r="J186" s="913"/>
      <c r="K186" s="913"/>
      <c r="L186" s="914"/>
    </row>
    <row r="187" spans="2:19" x14ac:dyDescent="0.25">
      <c r="B187" s="912"/>
      <c r="C187" s="913"/>
      <c r="D187" s="913"/>
      <c r="E187" s="913"/>
      <c r="F187" s="913"/>
      <c r="G187" s="914"/>
      <c r="H187" s="912"/>
      <c r="I187" s="913"/>
      <c r="J187" s="913"/>
      <c r="K187" s="913"/>
      <c r="L187" s="914"/>
    </row>
    <row r="188" spans="2:19" x14ac:dyDescent="0.25">
      <c r="B188" s="1046">
        <v>21</v>
      </c>
      <c r="C188" s="1047"/>
      <c r="D188" s="1047"/>
      <c r="E188" s="1047"/>
      <c r="F188" s="1047"/>
      <c r="G188" s="1048"/>
      <c r="H188" s="1052">
        <v>22</v>
      </c>
      <c r="I188" s="1053"/>
      <c r="J188" s="1053"/>
      <c r="K188" s="1053"/>
      <c r="L188" s="1054"/>
    </row>
    <row r="189" spans="2:19" ht="18" customHeight="1" thickBot="1" x14ac:dyDescent="0.3">
      <c r="B189" s="1049"/>
      <c r="C189" s="1050"/>
      <c r="D189" s="1050"/>
      <c r="E189" s="1050"/>
      <c r="F189" s="1050"/>
      <c r="G189" s="1051"/>
      <c r="H189" s="983"/>
      <c r="I189" s="984"/>
      <c r="J189" s="984"/>
      <c r="K189" s="984"/>
      <c r="L189" s="985"/>
    </row>
    <row r="190" spans="2:19" ht="67.5" customHeight="1" thickBot="1" x14ac:dyDescent="0.3">
      <c r="B190" s="1043" t="s">
        <v>1091</v>
      </c>
      <c r="C190" s="1044"/>
      <c r="D190" s="1044"/>
      <c r="E190" s="1044"/>
      <c r="F190" s="1044"/>
      <c r="G190" s="1044"/>
      <c r="H190" s="1044"/>
      <c r="I190" s="1044"/>
      <c r="J190" s="1044"/>
      <c r="K190" s="1044"/>
      <c r="L190" s="1045"/>
    </row>
  </sheetData>
  <mergeCells count="62">
    <mergeCell ref="B1:L2"/>
    <mergeCell ref="B3:E3"/>
    <mergeCell ref="G3:I3"/>
    <mergeCell ref="J3:L3"/>
    <mergeCell ref="B4:G4"/>
    <mergeCell ref="H4:I4"/>
    <mergeCell ref="K4:L4"/>
    <mergeCell ref="B40:G53"/>
    <mergeCell ref="H40:L53"/>
    <mergeCell ref="H5:I5"/>
    <mergeCell ref="K5:L5"/>
    <mergeCell ref="B6:L6"/>
    <mergeCell ref="B7:G20"/>
    <mergeCell ref="H7:L20"/>
    <mergeCell ref="B21:G22"/>
    <mergeCell ref="H21:L22"/>
    <mergeCell ref="B23:G36"/>
    <mergeCell ref="H23:L36"/>
    <mergeCell ref="B37:G38"/>
    <mergeCell ref="H37:L38"/>
    <mergeCell ref="B39:L39"/>
    <mergeCell ref="B54:G55"/>
    <mergeCell ref="H54:L55"/>
    <mergeCell ref="B56:G69"/>
    <mergeCell ref="H56:L69"/>
    <mergeCell ref="B70:G71"/>
    <mergeCell ref="H70:L71"/>
    <mergeCell ref="B107:G120"/>
    <mergeCell ref="H107:L120"/>
    <mergeCell ref="B72:L72"/>
    <mergeCell ref="B73:G86"/>
    <mergeCell ref="H73:L86"/>
    <mergeCell ref="B87:G88"/>
    <mergeCell ref="H87:L88"/>
    <mergeCell ref="B89:L89"/>
    <mergeCell ref="B90:G103"/>
    <mergeCell ref="H90:L103"/>
    <mergeCell ref="B104:G105"/>
    <mergeCell ref="H104:L105"/>
    <mergeCell ref="B106:L106"/>
    <mergeCell ref="B157:G170"/>
    <mergeCell ref="H157:L170"/>
    <mergeCell ref="B121:G122"/>
    <mergeCell ref="H121:L122"/>
    <mergeCell ref="B123:L123"/>
    <mergeCell ref="B124:G137"/>
    <mergeCell ref="H124:L137"/>
    <mergeCell ref="B138:G139"/>
    <mergeCell ref="H138:L139"/>
    <mergeCell ref="B140:L140"/>
    <mergeCell ref="B141:G154"/>
    <mergeCell ref="H141:L154"/>
    <mergeCell ref="B155:G156"/>
    <mergeCell ref="H155:L156"/>
    <mergeCell ref="B190:L190"/>
    <mergeCell ref="B171:G172"/>
    <mergeCell ref="H171:L172"/>
    <mergeCell ref="B173:L173"/>
    <mergeCell ref="B174:G187"/>
    <mergeCell ref="H174:L187"/>
    <mergeCell ref="B188:G189"/>
    <mergeCell ref="H188:L189"/>
  </mergeCells>
  <pageMargins left="0.62992125984251968" right="0.23622047244094491" top="0.74803149606299213" bottom="0.74803149606299213" header="0.31496062992125984" footer="0.31496062992125984"/>
  <pageSetup scale="14" orientation="portrait" r:id="rId1"/>
  <headerFooter>
    <oddFooter>Página &amp;P&amp;R&amp;A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M206"/>
  <sheetViews>
    <sheetView view="pageBreakPreview" topLeftCell="A190" zoomScaleNormal="100" zoomScaleSheetLayoutView="100" zoomScalePageLayoutView="110" workbookViewId="0">
      <selection activeCell="K212" sqref="K212"/>
    </sheetView>
  </sheetViews>
  <sheetFormatPr baseColWidth="10" defaultColWidth="11.42578125" defaultRowHeight="15" x14ac:dyDescent="0.25"/>
  <cols>
    <col min="1" max="1" width="3.5703125" style="135" customWidth="1"/>
    <col min="2" max="2" width="4.7109375" style="135" customWidth="1"/>
    <col min="3" max="3" width="8.28515625" style="135" customWidth="1"/>
    <col min="4" max="4" width="8" style="135" customWidth="1"/>
    <col min="5" max="5" width="11.42578125" style="135"/>
    <col min="6" max="6" width="11.85546875" style="135" customWidth="1"/>
    <col min="7" max="7" width="16.28515625" style="135" customWidth="1"/>
    <col min="8" max="8" width="8.5703125" style="135" customWidth="1"/>
    <col min="9" max="9" width="22.42578125" style="135" customWidth="1"/>
    <col min="10" max="10" width="11.7109375" style="135" customWidth="1"/>
    <col min="11" max="11" width="13.42578125" style="135" customWidth="1"/>
    <col min="12" max="12" width="9.42578125" style="135" customWidth="1"/>
    <col min="13" max="13" width="11.42578125" style="135" hidden="1" customWidth="1"/>
    <col min="14" max="16384" width="11.42578125" style="135"/>
  </cols>
  <sheetData>
    <row r="1" spans="2:12" ht="27.75" customHeight="1" x14ac:dyDescent="0.25">
      <c r="B1" s="927" t="s">
        <v>386</v>
      </c>
      <c r="C1" s="928"/>
      <c r="D1" s="928"/>
      <c r="E1" s="928"/>
      <c r="F1" s="928"/>
      <c r="G1" s="928"/>
      <c r="H1" s="928"/>
      <c r="I1" s="928"/>
      <c r="J1" s="928"/>
      <c r="K1" s="928"/>
      <c r="L1" s="929"/>
    </row>
    <row r="2" spans="2:12" ht="11.25" customHeight="1" x14ac:dyDescent="0.25">
      <c r="B2" s="930"/>
      <c r="C2" s="931"/>
      <c r="D2" s="931"/>
      <c r="E2" s="931"/>
      <c r="F2" s="931"/>
      <c r="G2" s="931"/>
      <c r="H2" s="931"/>
      <c r="I2" s="931"/>
      <c r="J2" s="931"/>
      <c r="K2" s="931"/>
      <c r="L2" s="932"/>
    </row>
    <row r="3" spans="2:12" ht="24.95" customHeight="1" x14ac:dyDescent="0.25">
      <c r="B3" s="933" t="s">
        <v>434</v>
      </c>
      <c r="C3" s="934"/>
      <c r="D3" s="934"/>
      <c r="E3" s="935"/>
      <c r="F3" s="187">
        <v>43956</v>
      </c>
      <c r="G3" s="933" t="s">
        <v>435</v>
      </c>
      <c r="H3" s="934"/>
      <c r="I3" s="935"/>
      <c r="J3" s="966">
        <v>43964</v>
      </c>
      <c r="K3" s="934"/>
      <c r="L3" s="935"/>
    </row>
    <row r="4" spans="2:12" ht="24.95" customHeight="1" x14ac:dyDescent="0.25">
      <c r="B4" s="1058" t="s">
        <v>384</v>
      </c>
      <c r="C4" s="940"/>
      <c r="D4" s="940"/>
      <c r="E4" s="940"/>
      <c r="F4" s="940"/>
      <c r="G4" s="941"/>
      <c r="H4" s="1059" t="s">
        <v>758</v>
      </c>
      <c r="I4" s="1060"/>
      <c r="J4" s="195" t="s">
        <v>2</v>
      </c>
      <c r="K4" s="945" t="s">
        <v>0</v>
      </c>
      <c r="L4" s="946"/>
    </row>
    <row r="5" spans="2:12" ht="24.95" customHeight="1" x14ac:dyDescent="0.25">
      <c r="B5" s="188"/>
      <c r="C5" s="189"/>
      <c r="D5" s="189"/>
      <c r="E5" s="189"/>
      <c r="F5" s="189"/>
      <c r="G5" s="190"/>
      <c r="H5" s="1055" t="s">
        <v>759</v>
      </c>
      <c r="I5" s="1056"/>
      <c r="J5" s="195">
        <v>2</v>
      </c>
      <c r="K5" s="945" t="s">
        <v>436</v>
      </c>
      <c r="L5" s="946"/>
    </row>
    <row r="6" spans="2:12" ht="24.95" customHeight="1" thickBot="1" x14ac:dyDescent="0.3">
      <c r="B6" s="940" t="s">
        <v>808</v>
      </c>
      <c r="C6" s="940"/>
      <c r="D6" s="940"/>
      <c r="E6" s="940"/>
      <c r="F6" s="940"/>
      <c r="G6" s="940"/>
      <c r="H6" s="940"/>
      <c r="I6" s="940"/>
      <c r="J6" s="940"/>
      <c r="K6" s="940"/>
      <c r="L6" s="1057"/>
    </row>
    <row r="7" spans="2:12" x14ac:dyDescent="0.25">
      <c r="B7" s="909" t="s">
        <v>660</v>
      </c>
      <c r="C7" s="910"/>
      <c r="D7" s="910"/>
      <c r="E7" s="910"/>
      <c r="F7" s="910"/>
      <c r="G7" s="911"/>
      <c r="H7" s="909" t="s">
        <v>661</v>
      </c>
      <c r="I7" s="910"/>
      <c r="J7" s="910"/>
      <c r="K7" s="910"/>
      <c r="L7" s="911"/>
    </row>
    <row r="8" spans="2:12" x14ac:dyDescent="0.25">
      <c r="B8" s="912"/>
      <c r="C8" s="913"/>
      <c r="D8" s="913"/>
      <c r="E8" s="913"/>
      <c r="F8" s="913"/>
      <c r="G8" s="914"/>
      <c r="H8" s="912"/>
      <c r="I8" s="913"/>
      <c r="J8" s="913"/>
      <c r="K8" s="913"/>
      <c r="L8" s="914"/>
    </row>
    <row r="9" spans="2:12" x14ac:dyDescent="0.25">
      <c r="B9" s="912"/>
      <c r="C9" s="913"/>
      <c r="D9" s="913"/>
      <c r="E9" s="913"/>
      <c r="F9" s="913"/>
      <c r="G9" s="914"/>
      <c r="H9" s="912"/>
      <c r="I9" s="913"/>
      <c r="J9" s="913"/>
      <c r="K9" s="913"/>
      <c r="L9" s="914"/>
    </row>
    <row r="10" spans="2:12" x14ac:dyDescent="0.25">
      <c r="B10" s="912"/>
      <c r="C10" s="913"/>
      <c r="D10" s="913"/>
      <c r="E10" s="913"/>
      <c r="F10" s="913"/>
      <c r="G10" s="914"/>
      <c r="H10" s="912"/>
      <c r="I10" s="913"/>
      <c r="J10" s="913"/>
      <c r="K10" s="913"/>
      <c r="L10" s="914"/>
    </row>
    <row r="11" spans="2:12" x14ac:dyDescent="0.25">
      <c r="B11" s="912"/>
      <c r="C11" s="913"/>
      <c r="D11" s="913"/>
      <c r="E11" s="913"/>
      <c r="F11" s="913"/>
      <c r="G11" s="914"/>
      <c r="H11" s="912"/>
      <c r="I11" s="913"/>
      <c r="J11" s="913"/>
      <c r="K11" s="913"/>
      <c r="L11" s="914"/>
    </row>
    <row r="12" spans="2:12" x14ac:dyDescent="0.25">
      <c r="B12" s="912"/>
      <c r="C12" s="913"/>
      <c r="D12" s="913"/>
      <c r="E12" s="913"/>
      <c r="F12" s="913"/>
      <c r="G12" s="914"/>
      <c r="H12" s="912"/>
      <c r="I12" s="913"/>
      <c r="J12" s="913"/>
      <c r="K12" s="913"/>
      <c r="L12" s="914"/>
    </row>
    <row r="13" spans="2:12" x14ac:dyDescent="0.25">
      <c r="B13" s="912"/>
      <c r="C13" s="913"/>
      <c r="D13" s="913"/>
      <c r="E13" s="913"/>
      <c r="F13" s="913"/>
      <c r="G13" s="914"/>
      <c r="H13" s="912"/>
      <c r="I13" s="913"/>
      <c r="J13" s="913"/>
      <c r="K13" s="913"/>
      <c r="L13" s="914"/>
    </row>
    <row r="14" spans="2:12" x14ac:dyDescent="0.25">
      <c r="B14" s="912"/>
      <c r="C14" s="913"/>
      <c r="D14" s="913"/>
      <c r="E14" s="913"/>
      <c r="F14" s="913"/>
      <c r="G14" s="914"/>
      <c r="H14" s="912"/>
      <c r="I14" s="913"/>
      <c r="J14" s="913"/>
      <c r="K14" s="913"/>
      <c r="L14" s="914"/>
    </row>
    <row r="15" spans="2:12" x14ac:dyDescent="0.25">
      <c r="B15" s="912"/>
      <c r="C15" s="913"/>
      <c r="D15" s="913"/>
      <c r="E15" s="913"/>
      <c r="F15" s="913"/>
      <c r="G15" s="914"/>
      <c r="H15" s="912"/>
      <c r="I15" s="913"/>
      <c r="J15" s="913"/>
      <c r="K15" s="913"/>
      <c r="L15" s="914"/>
    </row>
    <row r="16" spans="2:12" x14ac:dyDescent="0.25">
      <c r="B16" s="912"/>
      <c r="C16" s="913"/>
      <c r="D16" s="913"/>
      <c r="E16" s="913"/>
      <c r="F16" s="913"/>
      <c r="G16" s="914"/>
      <c r="H16" s="912"/>
      <c r="I16" s="913"/>
      <c r="J16" s="913"/>
      <c r="K16" s="913"/>
      <c r="L16" s="914"/>
    </row>
    <row r="17" spans="2:12" x14ac:dyDescent="0.25">
      <c r="B17" s="912"/>
      <c r="C17" s="913"/>
      <c r="D17" s="913"/>
      <c r="E17" s="913"/>
      <c r="F17" s="913"/>
      <c r="G17" s="914"/>
      <c r="H17" s="912"/>
      <c r="I17" s="913"/>
      <c r="J17" s="913"/>
      <c r="K17" s="913"/>
      <c r="L17" s="914"/>
    </row>
    <row r="18" spans="2:12" x14ac:dyDescent="0.25">
      <c r="B18" s="912"/>
      <c r="C18" s="913"/>
      <c r="D18" s="913"/>
      <c r="E18" s="913"/>
      <c r="F18" s="913"/>
      <c r="G18" s="914"/>
      <c r="H18" s="912"/>
      <c r="I18" s="913"/>
      <c r="J18" s="913"/>
      <c r="K18" s="913"/>
      <c r="L18" s="914"/>
    </row>
    <row r="19" spans="2:12" x14ac:dyDescent="0.25">
      <c r="B19" s="912"/>
      <c r="C19" s="913"/>
      <c r="D19" s="913"/>
      <c r="E19" s="913"/>
      <c r="F19" s="913"/>
      <c r="G19" s="914"/>
      <c r="H19" s="912"/>
      <c r="I19" s="913"/>
      <c r="J19" s="913"/>
      <c r="K19" s="913"/>
      <c r="L19" s="914"/>
    </row>
    <row r="20" spans="2:12" x14ac:dyDescent="0.25">
      <c r="B20" s="912"/>
      <c r="C20" s="913"/>
      <c r="D20" s="913"/>
      <c r="E20" s="913"/>
      <c r="F20" s="913"/>
      <c r="G20" s="914"/>
      <c r="H20" s="912"/>
      <c r="I20" s="913"/>
      <c r="J20" s="913"/>
      <c r="K20" s="913"/>
      <c r="L20" s="914"/>
    </row>
    <row r="21" spans="2:12" ht="15" customHeight="1" x14ac:dyDescent="0.25">
      <c r="B21" s="1052">
        <v>1</v>
      </c>
      <c r="C21" s="1053"/>
      <c r="D21" s="1053"/>
      <c r="E21" s="1053"/>
      <c r="F21" s="1053"/>
      <c r="G21" s="1054"/>
      <c r="H21" s="1052">
        <v>2</v>
      </c>
      <c r="I21" s="1053"/>
      <c r="J21" s="1053"/>
      <c r="K21" s="1053"/>
      <c r="L21" s="1054"/>
    </row>
    <row r="22" spans="2:12" ht="15.75" thickBot="1" x14ac:dyDescent="0.3">
      <c r="B22" s="983"/>
      <c r="C22" s="984"/>
      <c r="D22" s="984"/>
      <c r="E22" s="984"/>
      <c r="F22" s="984"/>
      <c r="G22" s="985"/>
      <c r="H22" s="983"/>
      <c r="I22" s="984"/>
      <c r="J22" s="984"/>
      <c r="K22" s="984"/>
      <c r="L22" s="985"/>
    </row>
    <row r="23" spans="2:12" x14ac:dyDescent="0.25">
      <c r="B23" s="909" t="s">
        <v>660</v>
      </c>
      <c r="C23" s="910"/>
      <c r="D23" s="910"/>
      <c r="E23" s="910"/>
      <c r="F23" s="910"/>
      <c r="G23" s="911"/>
      <c r="H23" s="909" t="s">
        <v>661</v>
      </c>
      <c r="I23" s="910"/>
      <c r="J23" s="910"/>
      <c r="K23" s="910"/>
      <c r="L23" s="911"/>
    </row>
    <row r="24" spans="2:12" x14ac:dyDescent="0.25">
      <c r="B24" s="912"/>
      <c r="C24" s="913"/>
      <c r="D24" s="913"/>
      <c r="E24" s="913"/>
      <c r="F24" s="913"/>
      <c r="G24" s="914"/>
      <c r="H24" s="912"/>
      <c r="I24" s="913"/>
      <c r="J24" s="913"/>
      <c r="K24" s="913"/>
      <c r="L24" s="914"/>
    </row>
    <row r="25" spans="2:12" x14ac:dyDescent="0.25">
      <c r="B25" s="912"/>
      <c r="C25" s="913"/>
      <c r="D25" s="913"/>
      <c r="E25" s="913"/>
      <c r="F25" s="913"/>
      <c r="G25" s="914"/>
      <c r="H25" s="912"/>
      <c r="I25" s="913"/>
      <c r="J25" s="913"/>
      <c r="K25" s="913"/>
      <c r="L25" s="914"/>
    </row>
    <row r="26" spans="2:12" x14ac:dyDescent="0.25">
      <c r="B26" s="912"/>
      <c r="C26" s="913"/>
      <c r="D26" s="913"/>
      <c r="E26" s="913"/>
      <c r="F26" s="913"/>
      <c r="G26" s="914"/>
      <c r="H26" s="912"/>
      <c r="I26" s="913"/>
      <c r="J26" s="913"/>
      <c r="K26" s="913"/>
      <c r="L26" s="914"/>
    </row>
    <row r="27" spans="2:12" x14ac:dyDescent="0.25">
      <c r="B27" s="912"/>
      <c r="C27" s="913"/>
      <c r="D27" s="913"/>
      <c r="E27" s="913"/>
      <c r="F27" s="913"/>
      <c r="G27" s="914"/>
      <c r="H27" s="912"/>
      <c r="I27" s="913"/>
      <c r="J27" s="913"/>
      <c r="K27" s="913"/>
      <c r="L27" s="914"/>
    </row>
    <row r="28" spans="2:12" x14ac:dyDescent="0.25">
      <c r="B28" s="912"/>
      <c r="C28" s="913"/>
      <c r="D28" s="913"/>
      <c r="E28" s="913"/>
      <c r="F28" s="913"/>
      <c r="G28" s="914"/>
      <c r="H28" s="912"/>
      <c r="I28" s="913"/>
      <c r="J28" s="913"/>
      <c r="K28" s="913"/>
      <c r="L28" s="914"/>
    </row>
    <row r="29" spans="2:12" x14ac:dyDescent="0.25">
      <c r="B29" s="912"/>
      <c r="C29" s="913"/>
      <c r="D29" s="913"/>
      <c r="E29" s="913"/>
      <c r="F29" s="913"/>
      <c r="G29" s="914"/>
      <c r="H29" s="912"/>
      <c r="I29" s="913"/>
      <c r="J29" s="913"/>
      <c r="K29" s="913"/>
      <c r="L29" s="914"/>
    </row>
    <row r="30" spans="2:12" x14ac:dyDescent="0.25">
      <c r="B30" s="912"/>
      <c r="C30" s="913"/>
      <c r="D30" s="913"/>
      <c r="E30" s="913"/>
      <c r="F30" s="913"/>
      <c r="G30" s="914"/>
      <c r="H30" s="912"/>
      <c r="I30" s="913"/>
      <c r="J30" s="913"/>
      <c r="K30" s="913"/>
      <c r="L30" s="914"/>
    </row>
    <row r="31" spans="2:12" x14ac:dyDescent="0.25">
      <c r="B31" s="912"/>
      <c r="C31" s="913"/>
      <c r="D31" s="913"/>
      <c r="E31" s="913"/>
      <c r="F31" s="913"/>
      <c r="G31" s="914"/>
      <c r="H31" s="912"/>
      <c r="I31" s="913"/>
      <c r="J31" s="913"/>
      <c r="K31" s="913"/>
      <c r="L31" s="914"/>
    </row>
    <row r="32" spans="2:12" x14ac:dyDescent="0.25">
      <c r="B32" s="912"/>
      <c r="C32" s="913"/>
      <c r="D32" s="913"/>
      <c r="E32" s="913"/>
      <c r="F32" s="913"/>
      <c r="G32" s="914"/>
      <c r="H32" s="912"/>
      <c r="I32" s="913"/>
      <c r="J32" s="913"/>
      <c r="K32" s="913"/>
      <c r="L32" s="914"/>
    </row>
    <row r="33" spans="2:12" x14ac:dyDescent="0.25">
      <c r="B33" s="912"/>
      <c r="C33" s="913"/>
      <c r="D33" s="913"/>
      <c r="E33" s="913"/>
      <c r="F33" s="913"/>
      <c r="G33" s="914"/>
      <c r="H33" s="912"/>
      <c r="I33" s="913"/>
      <c r="J33" s="913"/>
      <c r="K33" s="913"/>
      <c r="L33" s="914"/>
    </row>
    <row r="34" spans="2:12" x14ac:dyDescent="0.25">
      <c r="B34" s="912"/>
      <c r="C34" s="913"/>
      <c r="D34" s="913"/>
      <c r="E34" s="913"/>
      <c r="F34" s="913"/>
      <c r="G34" s="914"/>
      <c r="H34" s="912"/>
      <c r="I34" s="913"/>
      <c r="J34" s="913"/>
      <c r="K34" s="913"/>
      <c r="L34" s="914"/>
    </row>
    <row r="35" spans="2:12" x14ac:dyDescent="0.25">
      <c r="B35" s="912"/>
      <c r="C35" s="913"/>
      <c r="D35" s="913"/>
      <c r="E35" s="913"/>
      <c r="F35" s="913"/>
      <c r="G35" s="914"/>
      <c r="H35" s="912"/>
      <c r="I35" s="913"/>
      <c r="J35" s="913"/>
      <c r="K35" s="913"/>
      <c r="L35" s="914"/>
    </row>
    <row r="36" spans="2:12" x14ac:dyDescent="0.25">
      <c r="B36" s="912"/>
      <c r="C36" s="913"/>
      <c r="D36" s="913"/>
      <c r="E36" s="913"/>
      <c r="F36" s="913"/>
      <c r="G36" s="914"/>
      <c r="H36" s="912"/>
      <c r="I36" s="913"/>
      <c r="J36" s="913"/>
      <c r="K36" s="913"/>
      <c r="L36" s="914"/>
    </row>
    <row r="37" spans="2:12" ht="15" customHeight="1" x14ac:dyDescent="0.25">
      <c r="B37" s="1052">
        <v>3</v>
      </c>
      <c r="C37" s="1053"/>
      <c r="D37" s="1053"/>
      <c r="E37" s="1053"/>
      <c r="F37" s="1053"/>
      <c r="G37" s="1054"/>
      <c r="H37" s="1052">
        <v>4</v>
      </c>
      <c r="I37" s="1053"/>
      <c r="J37" s="1053"/>
      <c r="K37" s="1053"/>
      <c r="L37" s="1054"/>
    </row>
    <row r="38" spans="2:12" ht="15.75" thickBot="1" x14ac:dyDescent="0.3">
      <c r="B38" s="983"/>
      <c r="C38" s="984"/>
      <c r="D38" s="984"/>
      <c r="E38" s="984"/>
      <c r="F38" s="984"/>
      <c r="G38" s="985"/>
      <c r="H38" s="983"/>
      <c r="I38" s="984"/>
      <c r="J38" s="984"/>
      <c r="K38" s="984"/>
      <c r="L38" s="985"/>
    </row>
    <row r="39" spans="2:12" ht="79.5" customHeight="1" thickBot="1" x14ac:dyDescent="0.3">
      <c r="B39" s="1061" t="s">
        <v>1092</v>
      </c>
      <c r="C39" s="1062"/>
      <c r="D39" s="1062"/>
      <c r="E39" s="1062"/>
      <c r="F39" s="1062"/>
      <c r="G39" s="1062"/>
      <c r="H39" s="1062"/>
      <c r="I39" s="1062"/>
      <c r="J39" s="1062"/>
      <c r="K39" s="1062"/>
      <c r="L39" s="1063"/>
    </row>
    <row r="40" spans="2:12" x14ac:dyDescent="0.25">
      <c r="B40" s="909" t="s">
        <v>660</v>
      </c>
      <c r="C40" s="910"/>
      <c r="D40" s="910"/>
      <c r="E40" s="910"/>
      <c r="F40" s="910"/>
      <c r="G40" s="911"/>
      <c r="H40" s="909" t="s">
        <v>661</v>
      </c>
      <c r="I40" s="910"/>
      <c r="J40" s="910"/>
      <c r="K40" s="910"/>
      <c r="L40" s="911"/>
    </row>
    <row r="41" spans="2:12" x14ac:dyDescent="0.25">
      <c r="B41" s="912"/>
      <c r="C41" s="913"/>
      <c r="D41" s="913"/>
      <c r="E41" s="913"/>
      <c r="F41" s="913"/>
      <c r="G41" s="914"/>
      <c r="H41" s="912"/>
      <c r="I41" s="913"/>
      <c r="J41" s="913"/>
      <c r="K41" s="913"/>
      <c r="L41" s="914"/>
    </row>
    <row r="42" spans="2:12" x14ac:dyDescent="0.25">
      <c r="B42" s="912"/>
      <c r="C42" s="913"/>
      <c r="D42" s="913"/>
      <c r="E42" s="913"/>
      <c r="F42" s="913"/>
      <c r="G42" s="914"/>
      <c r="H42" s="912"/>
      <c r="I42" s="913"/>
      <c r="J42" s="913"/>
      <c r="K42" s="913"/>
      <c r="L42" s="914"/>
    </row>
    <row r="43" spans="2:12" x14ac:dyDescent="0.25">
      <c r="B43" s="912"/>
      <c r="C43" s="913"/>
      <c r="D43" s="913"/>
      <c r="E43" s="913"/>
      <c r="F43" s="913"/>
      <c r="G43" s="914"/>
      <c r="H43" s="912"/>
      <c r="I43" s="913"/>
      <c r="J43" s="913"/>
      <c r="K43" s="913"/>
      <c r="L43" s="914"/>
    </row>
    <row r="44" spans="2:12" x14ac:dyDescent="0.25">
      <c r="B44" s="912"/>
      <c r="C44" s="913"/>
      <c r="D44" s="913"/>
      <c r="E44" s="913"/>
      <c r="F44" s="913"/>
      <c r="G44" s="914"/>
      <c r="H44" s="912"/>
      <c r="I44" s="913"/>
      <c r="J44" s="913"/>
      <c r="K44" s="913"/>
      <c r="L44" s="914"/>
    </row>
    <row r="45" spans="2:12" x14ac:dyDescent="0.25">
      <c r="B45" s="912"/>
      <c r="C45" s="913"/>
      <c r="D45" s="913"/>
      <c r="E45" s="913"/>
      <c r="F45" s="913"/>
      <c r="G45" s="914"/>
      <c r="H45" s="912"/>
      <c r="I45" s="913"/>
      <c r="J45" s="913"/>
      <c r="K45" s="913"/>
      <c r="L45" s="914"/>
    </row>
    <row r="46" spans="2:12" x14ac:dyDescent="0.25">
      <c r="B46" s="912"/>
      <c r="C46" s="913"/>
      <c r="D46" s="913"/>
      <c r="E46" s="913"/>
      <c r="F46" s="913"/>
      <c r="G46" s="914"/>
      <c r="H46" s="912"/>
      <c r="I46" s="913"/>
      <c r="J46" s="913"/>
      <c r="K46" s="913"/>
      <c r="L46" s="914"/>
    </row>
    <row r="47" spans="2:12" x14ac:dyDescent="0.25">
      <c r="B47" s="912"/>
      <c r="C47" s="913"/>
      <c r="D47" s="913"/>
      <c r="E47" s="913"/>
      <c r="F47" s="913"/>
      <c r="G47" s="914"/>
      <c r="H47" s="912"/>
      <c r="I47" s="913"/>
      <c r="J47" s="913"/>
      <c r="K47" s="913"/>
      <c r="L47" s="914"/>
    </row>
    <row r="48" spans="2:12" x14ac:dyDescent="0.25">
      <c r="B48" s="912"/>
      <c r="C48" s="913"/>
      <c r="D48" s="913"/>
      <c r="E48" s="913"/>
      <c r="F48" s="913"/>
      <c r="G48" s="914"/>
      <c r="H48" s="912"/>
      <c r="I48" s="913"/>
      <c r="J48" s="913"/>
      <c r="K48" s="913"/>
      <c r="L48" s="914"/>
    </row>
    <row r="49" spans="2:12" x14ac:dyDescent="0.25">
      <c r="B49" s="912"/>
      <c r="C49" s="913"/>
      <c r="D49" s="913"/>
      <c r="E49" s="913"/>
      <c r="F49" s="913"/>
      <c r="G49" s="914"/>
      <c r="H49" s="912"/>
      <c r="I49" s="913"/>
      <c r="J49" s="913"/>
      <c r="K49" s="913"/>
      <c r="L49" s="914"/>
    </row>
    <row r="50" spans="2:12" x14ac:dyDescent="0.25">
      <c r="B50" s="912"/>
      <c r="C50" s="913"/>
      <c r="D50" s="913"/>
      <c r="E50" s="913"/>
      <c r="F50" s="913"/>
      <c r="G50" s="914"/>
      <c r="H50" s="912"/>
      <c r="I50" s="913"/>
      <c r="J50" s="913"/>
      <c r="K50" s="913"/>
      <c r="L50" s="914"/>
    </row>
    <row r="51" spans="2:12" x14ac:dyDescent="0.25">
      <c r="B51" s="912"/>
      <c r="C51" s="913"/>
      <c r="D51" s="913"/>
      <c r="E51" s="913"/>
      <c r="F51" s="913"/>
      <c r="G51" s="914"/>
      <c r="H51" s="912"/>
      <c r="I51" s="913"/>
      <c r="J51" s="913"/>
      <c r="K51" s="913"/>
      <c r="L51" s="914"/>
    </row>
    <row r="52" spans="2:12" x14ac:dyDescent="0.25">
      <c r="B52" s="912"/>
      <c r="C52" s="913"/>
      <c r="D52" s="913"/>
      <c r="E52" s="913"/>
      <c r="F52" s="913"/>
      <c r="G52" s="914"/>
      <c r="H52" s="912"/>
      <c r="I52" s="913"/>
      <c r="J52" s="913"/>
      <c r="K52" s="913"/>
      <c r="L52" s="914"/>
    </row>
    <row r="53" spans="2:12" x14ac:dyDescent="0.25">
      <c r="B53" s="912"/>
      <c r="C53" s="913"/>
      <c r="D53" s="913"/>
      <c r="E53" s="913"/>
      <c r="F53" s="913"/>
      <c r="G53" s="914"/>
      <c r="H53" s="912"/>
      <c r="I53" s="913"/>
      <c r="J53" s="913"/>
      <c r="K53" s="913"/>
      <c r="L53" s="914"/>
    </row>
    <row r="54" spans="2:12" ht="15" customHeight="1" x14ac:dyDescent="0.25">
      <c r="B54" s="1052">
        <v>5</v>
      </c>
      <c r="C54" s="1053"/>
      <c r="D54" s="1053"/>
      <c r="E54" s="1053"/>
      <c r="F54" s="1053"/>
      <c r="G54" s="1054"/>
      <c r="H54" s="1052">
        <v>6</v>
      </c>
      <c r="I54" s="1053"/>
      <c r="J54" s="1053"/>
      <c r="K54" s="1053"/>
      <c r="L54" s="1054"/>
    </row>
    <row r="55" spans="2:12" ht="15.75" thickBot="1" x14ac:dyDescent="0.3">
      <c r="B55" s="983"/>
      <c r="C55" s="984"/>
      <c r="D55" s="984"/>
      <c r="E55" s="984"/>
      <c r="F55" s="984"/>
      <c r="G55" s="985"/>
      <c r="H55" s="983"/>
      <c r="I55" s="984"/>
      <c r="J55" s="984"/>
      <c r="K55" s="984"/>
      <c r="L55" s="985"/>
    </row>
    <row r="56" spans="2:12" ht="57.75" customHeight="1" thickBot="1" x14ac:dyDescent="0.3">
      <c r="B56" s="1061" t="s">
        <v>1093</v>
      </c>
      <c r="C56" s="1062"/>
      <c r="D56" s="1062"/>
      <c r="E56" s="1062"/>
      <c r="F56" s="1062"/>
      <c r="G56" s="1062"/>
      <c r="H56" s="1062"/>
      <c r="I56" s="1062"/>
      <c r="J56" s="1062"/>
      <c r="K56" s="1062"/>
      <c r="L56" s="1063"/>
    </row>
    <row r="57" spans="2:12" x14ac:dyDescent="0.25">
      <c r="B57" s="909" t="s">
        <v>660</v>
      </c>
      <c r="C57" s="910"/>
      <c r="D57" s="910"/>
      <c r="E57" s="910"/>
      <c r="F57" s="910"/>
      <c r="G57" s="911"/>
      <c r="H57" s="909" t="s">
        <v>661</v>
      </c>
      <c r="I57" s="910"/>
      <c r="J57" s="910"/>
      <c r="K57" s="910"/>
      <c r="L57" s="911"/>
    </row>
    <row r="58" spans="2:12" x14ac:dyDescent="0.25">
      <c r="B58" s="912"/>
      <c r="C58" s="913"/>
      <c r="D58" s="913"/>
      <c r="E58" s="913"/>
      <c r="F58" s="913"/>
      <c r="G58" s="914"/>
      <c r="H58" s="912"/>
      <c r="I58" s="913"/>
      <c r="J58" s="913"/>
      <c r="K58" s="913"/>
      <c r="L58" s="914"/>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x14ac:dyDescent="0.25">
      <c r="B67" s="912"/>
      <c r="C67" s="913"/>
      <c r="D67" s="913"/>
      <c r="E67" s="913"/>
      <c r="F67" s="913"/>
      <c r="G67" s="914"/>
      <c r="H67" s="912"/>
      <c r="I67" s="913"/>
      <c r="J67" s="913"/>
      <c r="K67" s="913"/>
      <c r="L67" s="914"/>
    </row>
    <row r="68" spans="2:12" x14ac:dyDescent="0.25">
      <c r="B68" s="912"/>
      <c r="C68" s="913"/>
      <c r="D68" s="913"/>
      <c r="E68" s="913"/>
      <c r="F68" s="913"/>
      <c r="G68" s="914"/>
      <c r="H68" s="912"/>
      <c r="I68" s="913"/>
      <c r="J68" s="913"/>
      <c r="K68" s="913"/>
      <c r="L68" s="914"/>
    </row>
    <row r="69" spans="2:12" x14ac:dyDescent="0.25">
      <c r="B69" s="912"/>
      <c r="C69" s="913"/>
      <c r="D69" s="913"/>
      <c r="E69" s="913"/>
      <c r="F69" s="913"/>
      <c r="G69" s="914"/>
      <c r="H69" s="912"/>
      <c r="I69" s="913"/>
      <c r="J69" s="913"/>
      <c r="K69" s="913"/>
      <c r="L69" s="914"/>
    </row>
    <row r="70" spans="2:12" x14ac:dyDescent="0.25">
      <c r="B70" s="912"/>
      <c r="C70" s="913"/>
      <c r="D70" s="913"/>
      <c r="E70" s="913"/>
      <c r="F70" s="913"/>
      <c r="G70" s="914"/>
      <c r="H70" s="912"/>
      <c r="I70" s="913"/>
      <c r="J70" s="913"/>
      <c r="K70" s="913"/>
      <c r="L70" s="914"/>
    </row>
    <row r="71" spans="2:12" ht="15" customHeight="1" x14ac:dyDescent="0.25">
      <c r="B71" s="1052">
        <v>7</v>
      </c>
      <c r="C71" s="1053"/>
      <c r="D71" s="1053"/>
      <c r="E71" s="1053"/>
      <c r="F71" s="1053"/>
      <c r="G71" s="1054"/>
      <c r="H71" s="1052">
        <v>8</v>
      </c>
      <c r="I71" s="1053"/>
      <c r="J71" s="1053"/>
      <c r="K71" s="1053"/>
      <c r="L71" s="1054"/>
    </row>
    <row r="72" spans="2:12" ht="15.75" thickBot="1" x14ac:dyDescent="0.3">
      <c r="B72" s="983"/>
      <c r="C72" s="984"/>
      <c r="D72" s="984"/>
      <c r="E72" s="984"/>
      <c r="F72" s="984"/>
      <c r="G72" s="985"/>
      <c r="H72" s="983"/>
      <c r="I72" s="984"/>
      <c r="J72" s="984"/>
      <c r="K72" s="984"/>
      <c r="L72" s="985"/>
    </row>
    <row r="73" spans="2:12" x14ac:dyDescent="0.25">
      <c r="B73" s="909" t="s">
        <v>660</v>
      </c>
      <c r="C73" s="910"/>
      <c r="D73" s="910"/>
      <c r="E73" s="910"/>
      <c r="F73" s="910"/>
      <c r="G73" s="911"/>
      <c r="H73" s="909" t="s">
        <v>661</v>
      </c>
      <c r="I73" s="910"/>
      <c r="J73" s="910"/>
      <c r="K73" s="910"/>
      <c r="L73" s="911"/>
    </row>
    <row r="74" spans="2:12" x14ac:dyDescent="0.25">
      <c r="B74" s="912"/>
      <c r="C74" s="913"/>
      <c r="D74" s="913"/>
      <c r="E74" s="913"/>
      <c r="F74" s="913"/>
      <c r="G74" s="914"/>
      <c r="H74" s="912"/>
      <c r="I74" s="913"/>
      <c r="J74" s="913"/>
      <c r="K74" s="913"/>
      <c r="L74" s="914"/>
    </row>
    <row r="75" spans="2:12" x14ac:dyDescent="0.25">
      <c r="B75" s="912"/>
      <c r="C75" s="913"/>
      <c r="D75" s="913"/>
      <c r="E75" s="913"/>
      <c r="F75" s="913"/>
      <c r="G75" s="914"/>
      <c r="H75" s="912"/>
      <c r="I75" s="913"/>
      <c r="J75" s="913"/>
      <c r="K75" s="913"/>
      <c r="L75" s="914"/>
    </row>
    <row r="76" spans="2:12" x14ac:dyDescent="0.25">
      <c r="B76" s="912"/>
      <c r="C76" s="913"/>
      <c r="D76" s="913"/>
      <c r="E76" s="913"/>
      <c r="F76" s="913"/>
      <c r="G76" s="914"/>
      <c r="H76" s="912"/>
      <c r="I76" s="913"/>
      <c r="J76" s="913"/>
      <c r="K76" s="913"/>
      <c r="L76" s="914"/>
    </row>
    <row r="77" spans="2:12" x14ac:dyDescent="0.25">
      <c r="B77" s="912"/>
      <c r="C77" s="913"/>
      <c r="D77" s="913"/>
      <c r="E77" s="913"/>
      <c r="F77" s="913"/>
      <c r="G77" s="914"/>
      <c r="H77" s="912"/>
      <c r="I77" s="913"/>
      <c r="J77" s="913"/>
      <c r="K77" s="913"/>
      <c r="L77" s="914"/>
    </row>
    <row r="78" spans="2:12" x14ac:dyDescent="0.25">
      <c r="B78" s="912"/>
      <c r="C78" s="913"/>
      <c r="D78" s="913"/>
      <c r="E78" s="913"/>
      <c r="F78" s="913"/>
      <c r="G78" s="914"/>
      <c r="H78" s="912"/>
      <c r="I78" s="913"/>
      <c r="J78" s="913"/>
      <c r="K78" s="913"/>
      <c r="L78" s="914"/>
    </row>
    <row r="79" spans="2:12" x14ac:dyDescent="0.25">
      <c r="B79" s="912"/>
      <c r="C79" s="913"/>
      <c r="D79" s="913"/>
      <c r="E79" s="913"/>
      <c r="F79" s="913"/>
      <c r="G79" s="914"/>
      <c r="H79" s="912"/>
      <c r="I79" s="913"/>
      <c r="J79" s="913"/>
      <c r="K79" s="913"/>
      <c r="L79" s="914"/>
    </row>
    <row r="80" spans="2:12" x14ac:dyDescent="0.25">
      <c r="B80" s="912"/>
      <c r="C80" s="913"/>
      <c r="D80" s="913"/>
      <c r="E80" s="913"/>
      <c r="F80" s="913"/>
      <c r="G80" s="914"/>
      <c r="H80" s="912"/>
      <c r="I80" s="913"/>
      <c r="J80" s="913"/>
      <c r="K80" s="913"/>
      <c r="L80" s="914"/>
    </row>
    <row r="81" spans="2:12" x14ac:dyDescent="0.25">
      <c r="B81" s="912"/>
      <c r="C81" s="913"/>
      <c r="D81" s="913"/>
      <c r="E81" s="913"/>
      <c r="F81" s="913"/>
      <c r="G81" s="914"/>
      <c r="H81" s="912"/>
      <c r="I81" s="913"/>
      <c r="J81" s="913"/>
      <c r="K81" s="913"/>
      <c r="L81" s="914"/>
    </row>
    <row r="82" spans="2:12" x14ac:dyDescent="0.25">
      <c r="B82" s="912"/>
      <c r="C82" s="913"/>
      <c r="D82" s="913"/>
      <c r="E82" s="913"/>
      <c r="F82" s="913"/>
      <c r="G82" s="914"/>
      <c r="H82" s="912"/>
      <c r="I82" s="913"/>
      <c r="J82" s="913"/>
      <c r="K82" s="913"/>
      <c r="L82" s="914"/>
    </row>
    <row r="83" spans="2:12" x14ac:dyDescent="0.25">
      <c r="B83" s="912"/>
      <c r="C83" s="913"/>
      <c r="D83" s="913"/>
      <c r="E83" s="913"/>
      <c r="F83" s="913"/>
      <c r="G83" s="914"/>
      <c r="H83" s="912"/>
      <c r="I83" s="913"/>
      <c r="J83" s="913"/>
      <c r="K83" s="913"/>
      <c r="L83" s="914"/>
    </row>
    <row r="84" spans="2:12" x14ac:dyDescent="0.25">
      <c r="B84" s="912"/>
      <c r="C84" s="913"/>
      <c r="D84" s="913"/>
      <c r="E84" s="913"/>
      <c r="F84" s="913"/>
      <c r="G84" s="914"/>
      <c r="H84" s="912"/>
      <c r="I84" s="913"/>
      <c r="J84" s="913"/>
      <c r="K84" s="913"/>
      <c r="L84" s="914"/>
    </row>
    <row r="85" spans="2:12" x14ac:dyDescent="0.25">
      <c r="B85" s="912"/>
      <c r="C85" s="913"/>
      <c r="D85" s="913"/>
      <c r="E85" s="913"/>
      <c r="F85" s="913"/>
      <c r="G85" s="914"/>
      <c r="H85" s="912"/>
      <c r="I85" s="913"/>
      <c r="J85" s="913"/>
      <c r="K85" s="913"/>
      <c r="L85" s="914"/>
    </row>
    <row r="86" spans="2:12" x14ac:dyDescent="0.25">
      <c r="B86" s="912"/>
      <c r="C86" s="913"/>
      <c r="D86" s="913"/>
      <c r="E86" s="913"/>
      <c r="F86" s="913"/>
      <c r="G86" s="914"/>
      <c r="H86" s="912"/>
      <c r="I86" s="913"/>
      <c r="J86" s="913"/>
      <c r="K86" s="913"/>
      <c r="L86" s="914"/>
    </row>
    <row r="87" spans="2:12" ht="15" customHeight="1" x14ac:dyDescent="0.25">
      <c r="B87" s="1052">
        <v>9</v>
      </c>
      <c r="C87" s="1053"/>
      <c r="D87" s="1053"/>
      <c r="E87" s="1053"/>
      <c r="F87" s="1053"/>
      <c r="G87" s="1054"/>
      <c r="H87" s="1052"/>
      <c r="I87" s="1053"/>
      <c r="J87" s="1053"/>
      <c r="K87" s="1053"/>
      <c r="L87" s="1054"/>
    </row>
    <row r="88" spans="2:12" ht="15.75" thickBot="1" x14ac:dyDescent="0.3">
      <c r="B88" s="983"/>
      <c r="C88" s="984"/>
      <c r="D88" s="984"/>
      <c r="E88" s="984"/>
      <c r="F88" s="984"/>
      <c r="G88" s="985"/>
      <c r="H88" s="983"/>
      <c r="I88" s="984"/>
      <c r="J88" s="984"/>
      <c r="K88" s="984"/>
      <c r="L88" s="985"/>
    </row>
    <row r="89" spans="2:12" ht="98.25" customHeight="1" thickBot="1" x14ac:dyDescent="0.3">
      <c r="B89" s="1061" t="s">
        <v>1094</v>
      </c>
      <c r="C89" s="1062"/>
      <c r="D89" s="1062"/>
      <c r="E89" s="1062"/>
      <c r="F89" s="1062"/>
      <c r="G89" s="1062"/>
      <c r="H89" s="1062"/>
      <c r="I89" s="1062"/>
      <c r="J89" s="1062"/>
      <c r="K89" s="1062"/>
      <c r="L89" s="1063"/>
    </row>
    <row r="90" spans="2:12" x14ac:dyDescent="0.25">
      <c r="B90" s="909" t="s">
        <v>660</v>
      </c>
      <c r="C90" s="910"/>
      <c r="D90" s="910"/>
      <c r="E90" s="910"/>
      <c r="F90" s="910"/>
      <c r="G90" s="911"/>
      <c r="H90" s="909" t="s">
        <v>661</v>
      </c>
      <c r="I90" s="910"/>
      <c r="J90" s="910"/>
      <c r="K90" s="910"/>
      <c r="L90" s="911"/>
    </row>
    <row r="91" spans="2:12" x14ac:dyDescent="0.25">
      <c r="B91" s="912"/>
      <c r="C91" s="913"/>
      <c r="D91" s="913"/>
      <c r="E91" s="913"/>
      <c r="F91" s="913"/>
      <c r="G91" s="914"/>
      <c r="H91" s="912"/>
      <c r="I91" s="913"/>
      <c r="J91" s="913"/>
      <c r="K91" s="913"/>
      <c r="L91" s="914"/>
    </row>
    <row r="92" spans="2:12" x14ac:dyDescent="0.25">
      <c r="B92" s="912"/>
      <c r="C92" s="913"/>
      <c r="D92" s="913"/>
      <c r="E92" s="913"/>
      <c r="F92" s="913"/>
      <c r="G92" s="914"/>
      <c r="H92" s="912"/>
      <c r="I92" s="913"/>
      <c r="J92" s="913"/>
      <c r="K92" s="913"/>
      <c r="L92" s="914"/>
    </row>
    <row r="93" spans="2:12" x14ac:dyDescent="0.25">
      <c r="B93" s="912"/>
      <c r="C93" s="913"/>
      <c r="D93" s="913"/>
      <c r="E93" s="913"/>
      <c r="F93" s="913"/>
      <c r="G93" s="914"/>
      <c r="H93" s="912"/>
      <c r="I93" s="913"/>
      <c r="J93" s="913"/>
      <c r="K93" s="913"/>
      <c r="L93" s="914"/>
    </row>
    <row r="94" spans="2:12" x14ac:dyDescent="0.25">
      <c r="B94" s="912"/>
      <c r="C94" s="913"/>
      <c r="D94" s="913"/>
      <c r="E94" s="913"/>
      <c r="F94" s="913"/>
      <c r="G94" s="914"/>
      <c r="H94" s="912"/>
      <c r="I94" s="913"/>
      <c r="J94" s="913"/>
      <c r="K94" s="913"/>
      <c r="L94" s="914"/>
    </row>
    <row r="95" spans="2:12" x14ac:dyDescent="0.25">
      <c r="B95" s="912"/>
      <c r="C95" s="913"/>
      <c r="D95" s="913"/>
      <c r="E95" s="913"/>
      <c r="F95" s="913"/>
      <c r="G95" s="914"/>
      <c r="H95" s="912"/>
      <c r="I95" s="913"/>
      <c r="J95" s="913"/>
      <c r="K95" s="913"/>
      <c r="L95" s="914"/>
    </row>
    <row r="96" spans="2:12" x14ac:dyDescent="0.25">
      <c r="B96" s="912"/>
      <c r="C96" s="913"/>
      <c r="D96" s="913"/>
      <c r="E96" s="913"/>
      <c r="F96" s="913"/>
      <c r="G96" s="914"/>
      <c r="H96" s="912"/>
      <c r="I96" s="913"/>
      <c r="J96" s="913"/>
      <c r="K96" s="913"/>
      <c r="L96" s="914"/>
    </row>
    <row r="97" spans="2:12" x14ac:dyDescent="0.25">
      <c r="B97" s="912"/>
      <c r="C97" s="913"/>
      <c r="D97" s="913"/>
      <c r="E97" s="913"/>
      <c r="F97" s="913"/>
      <c r="G97" s="914"/>
      <c r="H97" s="912"/>
      <c r="I97" s="913"/>
      <c r="J97" s="913"/>
      <c r="K97" s="913"/>
      <c r="L97" s="914"/>
    </row>
    <row r="98" spans="2:12" x14ac:dyDescent="0.25">
      <c r="B98" s="912"/>
      <c r="C98" s="913"/>
      <c r="D98" s="913"/>
      <c r="E98" s="913"/>
      <c r="F98" s="913"/>
      <c r="G98" s="914"/>
      <c r="H98" s="912"/>
      <c r="I98" s="913"/>
      <c r="J98" s="913"/>
      <c r="K98" s="913"/>
      <c r="L98" s="914"/>
    </row>
    <row r="99" spans="2:12" x14ac:dyDescent="0.25">
      <c r="B99" s="912"/>
      <c r="C99" s="913"/>
      <c r="D99" s="913"/>
      <c r="E99" s="913"/>
      <c r="F99" s="913"/>
      <c r="G99" s="914"/>
      <c r="H99" s="912"/>
      <c r="I99" s="913"/>
      <c r="J99" s="913"/>
      <c r="K99" s="913"/>
      <c r="L99" s="914"/>
    </row>
    <row r="100" spans="2:12" x14ac:dyDescent="0.25">
      <c r="B100" s="912"/>
      <c r="C100" s="913"/>
      <c r="D100" s="913"/>
      <c r="E100" s="913"/>
      <c r="F100" s="913"/>
      <c r="G100" s="914"/>
      <c r="H100" s="912"/>
      <c r="I100" s="913"/>
      <c r="J100" s="913"/>
      <c r="K100" s="913"/>
      <c r="L100" s="914"/>
    </row>
    <row r="101" spans="2:12" x14ac:dyDescent="0.25">
      <c r="B101" s="912"/>
      <c r="C101" s="913"/>
      <c r="D101" s="913"/>
      <c r="E101" s="913"/>
      <c r="F101" s="913"/>
      <c r="G101" s="914"/>
      <c r="H101" s="912"/>
      <c r="I101" s="913"/>
      <c r="J101" s="913"/>
      <c r="K101" s="913"/>
      <c r="L101" s="914"/>
    </row>
    <row r="102" spans="2:12" x14ac:dyDescent="0.25">
      <c r="B102" s="912"/>
      <c r="C102" s="913"/>
      <c r="D102" s="913"/>
      <c r="E102" s="913"/>
      <c r="F102" s="913"/>
      <c r="G102" s="914"/>
      <c r="H102" s="912"/>
      <c r="I102" s="913"/>
      <c r="J102" s="913"/>
      <c r="K102" s="913"/>
      <c r="L102" s="914"/>
    </row>
    <row r="103" spans="2:12" x14ac:dyDescent="0.25">
      <c r="B103" s="912"/>
      <c r="C103" s="913"/>
      <c r="D103" s="913"/>
      <c r="E103" s="913"/>
      <c r="F103" s="913"/>
      <c r="G103" s="914"/>
      <c r="H103" s="912"/>
      <c r="I103" s="913"/>
      <c r="J103" s="913"/>
      <c r="K103" s="913"/>
      <c r="L103" s="914"/>
    </row>
    <row r="104" spans="2:12" ht="15" customHeight="1" x14ac:dyDescent="0.25">
      <c r="B104" s="1052">
        <v>10</v>
      </c>
      <c r="C104" s="1053"/>
      <c r="D104" s="1053"/>
      <c r="E104" s="1053"/>
      <c r="F104" s="1053"/>
      <c r="G104" s="1054"/>
      <c r="H104" s="1052">
        <v>11</v>
      </c>
      <c r="I104" s="1053"/>
      <c r="J104" s="1053"/>
      <c r="K104" s="1053"/>
      <c r="L104" s="1054"/>
    </row>
    <row r="105" spans="2:12" ht="15.75" thickBot="1" x14ac:dyDescent="0.3">
      <c r="B105" s="983"/>
      <c r="C105" s="984"/>
      <c r="D105" s="984"/>
      <c r="E105" s="984"/>
      <c r="F105" s="984"/>
      <c r="G105" s="985"/>
      <c r="H105" s="983"/>
      <c r="I105" s="984"/>
      <c r="J105" s="984"/>
      <c r="K105" s="984"/>
      <c r="L105" s="985"/>
    </row>
    <row r="106" spans="2:12" ht="80.25" customHeight="1" thickBot="1" x14ac:dyDescent="0.3">
      <c r="B106" s="1043" t="s">
        <v>1095</v>
      </c>
      <c r="C106" s="1044"/>
      <c r="D106" s="1044"/>
      <c r="E106" s="1044"/>
      <c r="F106" s="1044"/>
      <c r="G106" s="1044"/>
      <c r="H106" s="1044"/>
      <c r="I106" s="1044"/>
      <c r="J106" s="1044"/>
      <c r="K106" s="1044"/>
      <c r="L106" s="1045"/>
    </row>
    <row r="107" spans="2:12" x14ac:dyDescent="0.25">
      <c r="B107" s="909" t="s">
        <v>660</v>
      </c>
      <c r="C107" s="910"/>
      <c r="D107" s="910"/>
      <c r="E107" s="910"/>
      <c r="F107" s="910"/>
      <c r="G107" s="911"/>
      <c r="H107" s="909" t="s">
        <v>661</v>
      </c>
      <c r="I107" s="910"/>
      <c r="J107" s="910"/>
      <c r="K107" s="910"/>
      <c r="L107" s="911"/>
    </row>
    <row r="108" spans="2:12" x14ac:dyDescent="0.25">
      <c r="B108" s="912"/>
      <c r="C108" s="913"/>
      <c r="D108" s="913"/>
      <c r="E108" s="913"/>
      <c r="F108" s="913"/>
      <c r="G108" s="914"/>
      <c r="H108" s="912"/>
      <c r="I108" s="913"/>
      <c r="J108" s="913"/>
      <c r="K108" s="913"/>
      <c r="L108" s="914"/>
    </row>
    <row r="109" spans="2:12" x14ac:dyDescent="0.25">
      <c r="B109" s="912"/>
      <c r="C109" s="913"/>
      <c r="D109" s="913"/>
      <c r="E109" s="913"/>
      <c r="F109" s="913"/>
      <c r="G109" s="914"/>
      <c r="H109" s="912"/>
      <c r="I109" s="913"/>
      <c r="J109" s="913"/>
      <c r="K109" s="913"/>
      <c r="L109" s="914"/>
    </row>
    <row r="110" spans="2:12" x14ac:dyDescent="0.25">
      <c r="B110" s="912"/>
      <c r="C110" s="913"/>
      <c r="D110" s="913"/>
      <c r="E110" s="913"/>
      <c r="F110" s="913"/>
      <c r="G110" s="914"/>
      <c r="H110" s="912"/>
      <c r="I110" s="913"/>
      <c r="J110" s="913"/>
      <c r="K110" s="913"/>
      <c r="L110" s="914"/>
    </row>
    <row r="111" spans="2:12" x14ac:dyDescent="0.25">
      <c r="B111" s="912"/>
      <c r="C111" s="913"/>
      <c r="D111" s="913"/>
      <c r="E111" s="913"/>
      <c r="F111" s="913"/>
      <c r="G111" s="914"/>
      <c r="H111" s="912"/>
      <c r="I111" s="913"/>
      <c r="J111" s="913"/>
      <c r="K111" s="913"/>
      <c r="L111" s="914"/>
    </row>
    <row r="112" spans="2:12" x14ac:dyDescent="0.25">
      <c r="B112" s="912"/>
      <c r="C112" s="913"/>
      <c r="D112" s="913"/>
      <c r="E112" s="913"/>
      <c r="F112" s="913"/>
      <c r="G112" s="914"/>
      <c r="H112" s="912"/>
      <c r="I112" s="913"/>
      <c r="J112" s="913"/>
      <c r="K112" s="913"/>
      <c r="L112" s="914"/>
    </row>
    <row r="113" spans="2:12" x14ac:dyDescent="0.25">
      <c r="B113" s="912"/>
      <c r="C113" s="913"/>
      <c r="D113" s="913"/>
      <c r="E113" s="913"/>
      <c r="F113" s="913"/>
      <c r="G113" s="914"/>
      <c r="H113" s="912"/>
      <c r="I113" s="913"/>
      <c r="J113" s="913"/>
      <c r="K113" s="913"/>
      <c r="L113" s="914"/>
    </row>
    <row r="114" spans="2:12" x14ac:dyDescent="0.25">
      <c r="B114" s="912"/>
      <c r="C114" s="913"/>
      <c r="D114" s="913"/>
      <c r="E114" s="913"/>
      <c r="F114" s="913"/>
      <c r="G114" s="914"/>
      <c r="H114" s="912"/>
      <c r="I114" s="913"/>
      <c r="J114" s="913"/>
      <c r="K114" s="913"/>
      <c r="L114" s="914"/>
    </row>
    <row r="115" spans="2:12" x14ac:dyDescent="0.25">
      <c r="B115" s="912"/>
      <c r="C115" s="913"/>
      <c r="D115" s="913"/>
      <c r="E115" s="913"/>
      <c r="F115" s="913"/>
      <c r="G115" s="914"/>
      <c r="H115" s="912"/>
      <c r="I115" s="913"/>
      <c r="J115" s="913"/>
      <c r="K115" s="913"/>
      <c r="L115" s="914"/>
    </row>
    <row r="116" spans="2:12" x14ac:dyDescent="0.25">
      <c r="B116" s="912"/>
      <c r="C116" s="913"/>
      <c r="D116" s="913"/>
      <c r="E116" s="913"/>
      <c r="F116" s="913"/>
      <c r="G116" s="914"/>
      <c r="H116" s="912"/>
      <c r="I116" s="913"/>
      <c r="J116" s="913"/>
      <c r="K116" s="913"/>
      <c r="L116" s="914"/>
    </row>
    <row r="117" spans="2:12" x14ac:dyDescent="0.25">
      <c r="B117" s="912"/>
      <c r="C117" s="913"/>
      <c r="D117" s="913"/>
      <c r="E117" s="913"/>
      <c r="F117" s="913"/>
      <c r="G117" s="914"/>
      <c r="H117" s="912"/>
      <c r="I117" s="913"/>
      <c r="J117" s="913"/>
      <c r="K117" s="913"/>
      <c r="L117" s="914"/>
    </row>
    <row r="118" spans="2:12" x14ac:dyDescent="0.25">
      <c r="B118" s="912"/>
      <c r="C118" s="913"/>
      <c r="D118" s="913"/>
      <c r="E118" s="913"/>
      <c r="F118" s="913"/>
      <c r="G118" s="914"/>
      <c r="H118" s="912"/>
      <c r="I118" s="913"/>
      <c r="J118" s="913"/>
      <c r="K118" s="913"/>
      <c r="L118" s="914"/>
    </row>
    <row r="119" spans="2:12" x14ac:dyDescent="0.25">
      <c r="B119" s="912"/>
      <c r="C119" s="913"/>
      <c r="D119" s="913"/>
      <c r="E119" s="913"/>
      <c r="F119" s="913"/>
      <c r="G119" s="914"/>
      <c r="H119" s="912"/>
      <c r="I119" s="913"/>
      <c r="J119" s="913"/>
      <c r="K119" s="913"/>
      <c r="L119" s="914"/>
    </row>
    <row r="120" spans="2:12" x14ac:dyDescent="0.25">
      <c r="B120" s="912"/>
      <c r="C120" s="913"/>
      <c r="D120" s="913"/>
      <c r="E120" s="913"/>
      <c r="F120" s="913"/>
      <c r="G120" s="914"/>
      <c r="H120" s="912"/>
      <c r="I120" s="913"/>
      <c r="J120" s="913"/>
      <c r="K120" s="913"/>
      <c r="L120" s="914"/>
    </row>
    <row r="121" spans="2:12" ht="15" customHeight="1" x14ac:dyDescent="0.25">
      <c r="B121" s="1052">
        <v>12</v>
      </c>
      <c r="C121" s="1053"/>
      <c r="D121" s="1053"/>
      <c r="E121" s="1053"/>
      <c r="F121" s="1053"/>
      <c r="G121" s="1054"/>
      <c r="H121" s="1052">
        <v>13</v>
      </c>
      <c r="I121" s="1053"/>
      <c r="J121" s="1053"/>
      <c r="K121" s="1053"/>
      <c r="L121" s="1054"/>
    </row>
    <row r="122" spans="2:12" ht="15.75" thickBot="1" x14ac:dyDescent="0.3">
      <c r="B122" s="983"/>
      <c r="C122" s="984"/>
      <c r="D122" s="984"/>
      <c r="E122" s="984"/>
      <c r="F122" s="984"/>
      <c r="G122" s="985"/>
      <c r="H122" s="983"/>
      <c r="I122" s="984"/>
      <c r="J122" s="984"/>
      <c r="K122" s="984"/>
      <c r="L122" s="985"/>
    </row>
    <row r="123" spans="2:12" ht="65.25" customHeight="1" thickBot="1" x14ac:dyDescent="0.3">
      <c r="B123" s="1061" t="s">
        <v>1090</v>
      </c>
      <c r="C123" s="1062"/>
      <c r="D123" s="1062"/>
      <c r="E123" s="1062"/>
      <c r="F123" s="1062"/>
      <c r="G123" s="1062"/>
      <c r="H123" s="1062"/>
      <c r="I123" s="1062"/>
      <c r="J123" s="1062"/>
      <c r="K123" s="1062"/>
      <c r="L123" s="1063"/>
    </row>
    <row r="124" spans="2:12" x14ac:dyDescent="0.25">
      <c r="B124" s="909" t="s">
        <v>660</v>
      </c>
      <c r="C124" s="910"/>
      <c r="D124" s="910"/>
      <c r="E124" s="910"/>
      <c r="F124" s="910"/>
      <c r="G124" s="911"/>
      <c r="H124" s="909" t="s">
        <v>661</v>
      </c>
      <c r="I124" s="910"/>
      <c r="J124" s="910"/>
      <c r="K124" s="910"/>
      <c r="L124" s="911"/>
    </row>
    <row r="125" spans="2:12" x14ac:dyDescent="0.25">
      <c r="B125" s="912"/>
      <c r="C125" s="913"/>
      <c r="D125" s="913"/>
      <c r="E125" s="913"/>
      <c r="F125" s="913"/>
      <c r="G125" s="914"/>
      <c r="H125" s="912"/>
      <c r="I125" s="913"/>
      <c r="J125" s="913"/>
      <c r="K125" s="913"/>
      <c r="L125" s="914"/>
    </row>
    <row r="126" spans="2:12" x14ac:dyDescent="0.25">
      <c r="B126" s="912"/>
      <c r="C126" s="913"/>
      <c r="D126" s="913"/>
      <c r="E126" s="913"/>
      <c r="F126" s="913"/>
      <c r="G126" s="914"/>
      <c r="H126" s="912"/>
      <c r="I126" s="913"/>
      <c r="J126" s="913"/>
      <c r="K126" s="913"/>
      <c r="L126" s="914"/>
    </row>
    <row r="127" spans="2:12" x14ac:dyDescent="0.25">
      <c r="B127" s="912"/>
      <c r="C127" s="913"/>
      <c r="D127" s="913"/>
      <c r="E127" s="913"/>
      <c r="F127" s="913"/>
      <c r="G127" s="914"/>
      <c r="H127" s="912"/>
      <c r="I127" s="913"/>
      <c r="J127" s="913"/>
      <c r="K127" s="913"/>
      <c r="L127" s="914"/>
    </row>
    <row r="128" spans="2:12" x14ac:dyDescent="0.25">
      <c r="B128" s="912"/>
      <c r="C128" s="913"/>
      <c r="D128" s="913"/>
      <c r="E128" s="913"/>
      <c r="F128" s="913"/>
      <c r="G128" s="914"/>
      <c r="H128" s="912"/>
      <c r="I128" s="913"/>
      <c r="J128" s="913"/>
      <c r="K128" s="913"/>
      <c r="L128" s="914"/>
    </row>
    <row r="129" spans="2:12" x14ac:dyDescent="0.25">
      <c r="B129" s="912"/>
      <c r="C129" s="913"/>
      <c r="D129" s="913"/>
      <c r="E129" s="913"/>
      <c r="F129" s="913"/>
      <c r="G129" s="914"/>
      <c r="H129" s="912"/>
      <c r="I129" s="913"/>
      <c r="J129" s="913"/>
      <c r="K129" s="913"/>
      <c r="L129" s="914"/>
    </row>
    <row r="130" spans="2:12" x14ac:dyDescent="0.25">
      <c r="B130" s="912"/>
      <c r="C130" s="913"/>
      <c r="D130" s="913"/>
      <c r="E130" s="913"/>
      <c r="F130" s="913"/>
      <c r="G130" s="914"/>
      <c r="H130" s="912"/>
      <c r="I130" s="913"/>
      <c r="J130" s="913"/>
      <c r="K130" s="913"/>
      <c r="L130" s="914"/>
    </row>
    <row r="131" spans="2:12" x14ac:dyDescent="0.25">
      <c r="B131" s="912"/>
      <c r="C131" s="913"/>
      <c r="D131" s="913"/>
      <c r="E131" s="913"/>
      <c r="F131" s="913"/>
      <c r="G131" s="914"/>
      <c r="H131" s="912"/>
      <c r="I131" s="913"/>
      <c r="J131" s="913"/>
      <c r="K131" s="913"/>
      <c r="L131" s="914"/>
    </row>
    <row r="132" spans="2:12" x14ac:dyDescent="0.25">
      <c r="B132" s="912"/>
      <c r="C132" s="913"/>
      <c r="D132" s="913"/>
      <c r="E132" s="913"/>
      <c r="F132" s="913"/>
      <c r="G132" s="914"/>
      <c r="H132" s="912"/>
      <c r="I132" s="913"/>
      <c r="J132" s="913"/>
      <c r="K132" s="913"/>
      <c r="L132" s="914"/>
    </row>
    <row r="133" spans="2:12" x14ac:dyDescent="0.25">
      <c r="B133" s="912"/>
      <c r="C133" s="913"/>
      <c r="D133" s="913"/>
      <c r="E133" s="913"/>
      <c r="F133" s="913"/>
      <c r="G133" s="914"/>
      <c r="H133" s="912"/>
      <c r="I133" s="913"/>
      <c r="J133" s="913"/>
      <c r="K133" s="913"/>
      <c r="L133" s="914"/>
    </row>
    <row r="134" spans="2:12" x14ac:dyDescent="0.25">
      <c r="B134" s="912"/>
      <c r="C134" s="913"/>
      <c r="D134" s="913"/>
      <c r="E134" s="913"/>
      <c r="F134" s="913"/>
      <c r="G134" s="914"/>
      <c r="H134" s="912"/>
      <c r="I134" s="913"/>
      <c r="J134" s="913"/>
      <c r="K134" s="913"/>
      <c r="L134" s="914"/>
    </row>
    <row r="135" spans="2:12" x14ac:dyDescent="0.25">
      <c r="B135" s="912"/>
      <c r="C135" s="913"/>
      <c r="D135" s="913"/>
      <c r="E135" s="913"/>
      <c r="F135" s="913"/>
      <c r="G135" s="914"/>
      <c r="H135" s="912"/>
      <c r="I135" s="913"/>
      <c r="J135" s="913"/>
      <c r="K135" s="913"/>
      <c r="L135" s="914"/>
    </row>
    <row r="136" spans="2:12" x14ac:dyDescent="0.25">
      <c r="B136" s="912"/>
      <c r="C136" s="913"/>
      <c r="D136" s="913"/>
      <c r="E136" s="913"/>
      <c r="F136" s="913"/>
      <c r="G136" s="914"/>
      <c r="H136" s="912"/>
      <c r="I136" s="913"/>
      <c r="J136" s="913"/>
      <c r="K136" s="913"/>
      <c r="L136" s="914"/>
    </row>
    <row r="137" spans="2:12" x14ac:dyDescent="0.25">
      <c r="B137" s="912"/>
      <c r="C137" s="913"/>
      <c r="D137" s="913"/>
      <c r="E137" s="913"/>
      <c r="F137" s="913"/>
      <c r="G137" s="914"/>
      <c r="H137" s="912"/>
      <c r="I137" s="913"/>
      <c r="J137" s="913"/>
      <c r="K137" s="913"/>
      <c r="L137" s="914"/>
    </row>
    <row r="138" spans="2:12" ht="15" customHeight="1" x14ac:dyDescent="0.25">
      <c r="B138" s="1052">
        <v>14</v>
      </c>
      <c r="C138" s="1053"/>
      <c r="D138" s="1053"/>
      <c r="E138" s="1053"/>
      <c r="F138" s="1053"/>
      <c r="G138" s="1054"/>
      <c r="H138" s="1052">
        <v>15</v>
      </c>
      <c r="I138" s="1053"/>
      <c r="J138" s="1053"/>
      <c r="K138" s="1053"/>
      <c r="L138" s="1054"/>
    </row>
    <row r="139" spans="2:12" ht="15.75" thickBot="1" x14ac:dyDescent="0.3">
      <c r="B139" s="983"/>
      <c r="C139" s="984"/>
      <c r="D139" s="984"/>
      <c r="E139" s="984"/>
      <c r="F139" s="984"/>
      <c r="G139" s="985"/>
      <c r="H139" s="983"/>
      <c r="I139" s="984"/>
      <c r="J139" s="984"/>
      <c r="K139" s="984"/>
      <c r="L139" s="985"/>
    </row>
    <row r="140" spans="2:12" x14ac:dyDescent="0.25">
      <c r="B140" s="909" t="s">
        <v>660</v>
      </c>
      <c r="C140" s="910"/>
      <c r="D140" s="910"/>
      <c r="E140" s="910"/>
      <c r="F140" s="910"/>
      <c r="G140" s="911"/>
      <c r="H140" s="909" t="s">
        <v>661</v>
      </c>
      <c r="I140" s="910"/>
      <c r="J140" s="910"/>
      <c r="K140" s="910"/>
      <c r="L140" s="911"/>
    </row>
    <row r="141" spans="2:12" x14ac:dyDescent="0.25">
      <c r="B141" s="912"/>
      <c r="C141" s="913"/>
      <c r="D141" s="913"/>
      <c r="E141" s="913"/>
      <c r="F141" s="913"/>
      <c r="G141" s="914"/>
      <c r="H141" s="912"/>
      <c r="I141" s="913"/>
      <c r="J141" s="913"/>
      <c r="K141" s="913"/>
      <c r="L141" s="914"/>
    </row>
    <row r="142" spans="2:12" x14ac:dyDescent="0.25">
      <c r="B142" s="912"/>
      <c r="C142" s="913"/>
      <c r="D142" s="913"/>
      <c r="E142" s="913"/>
      <c r="F142" s="913"/>
      <c r="G142" s="914"/>
      <c r="H142" s="912"/>
      <c r="I142" s="913"/>
      <c r="J142" s="913"/>
      <c r="K142" s="913"/>
      <c r="L142" s="914"/>
    </row>
    <row r="143" spans="2:12" x14ac:dyDescent="0.25">
      <c r="B143" s="912"/>
      <c r="C143" s="913"/>
      <c r="D143" s="913"/>
      <c r="E143" s="913"/>
      <c r="F143" s="913"/>
      <c r="G143" s="914"/>
      <c r="H143" s="912"/>
      <c r="I143" s="913"/>
      <c r="J143" s="913"/>
      <c r="K143" s="913"/>
      <c r="L143" s="914"/>
    </row>
    <row r="144" spans="2:12" x14ac:dyDescent="0.25">
      <c r="B144" s="912"/>
      <c r="C144" s="913"/>
      <c r="D144" s="913"/>
      <c r="E144" s="913"/>
      <c r="F144" s="913"/>
      <c r="G144" s="914"/>
      <c r="H144" s="912"/>
      <c r="I144" s="913"/>
      <c r="J144" s="913"/>
      <c r="K144" s="913"/>
      <c r="L144" s="914"/>
    </row>
    <row r="145" spans="2:12" x14ac:dyDescent="0.25">
      <c r="B145" s="912"/>
      <c r="C145" s="913"/>
      <c r="D145" s="913"/>
      <c r="E145" s="913"/>
      <c r="F145" s="913"/>
      <c r="G145" s="914"/>
      <c r="H145" s="912"/>
      <c r="I145" s="913"/>
      <c r="J145" s="913"/>
      <c r="K145" s="913"/>
      <c r="L145" s="914"/>
    </row>
    <row r="146" spans="2:12" x14ac:dyDescent="0.25">
      <c r="B146" s="912"/>
      <c r="C146" s="913"/>
      <c r="D146" s="913"/>
      <c r="E146" s="913"/>
      <c r="F146" s="913"/>
      <c r="G146" s="914"/>
      <c r="H146" s="912"/>
      <c r="I146" s="913"/>
      <c r="J146" s="913"/>
      <c r="K146" s="913"/>
      <c r="L146" s="914"/>
    </row>
    <row r="147" spans="2:12" x14ac:dyDescent="0.25">
      <c r="B147" s="912"/>
      <c r="C147" s="913"/>
      <c r="D147" s="913"/>
      <c r="E147" s="913"/>
      <c r="F147" s="913"/>
      <c r="G147" s="914"/>
      <c r="H147" s="912"/>
      <c r="I147" s="913"/>
      <c r="J147" s="913"/>
      <c r="K147" s="913"/>
      <c r="L147" s="914"/>
    </row>
    <row r="148" spans="2:12" x14ac:dyDescent="0.25">
      <c r="B148" s="912"/>
      <c r="C148" s="913"/>
      <c r="D148" s="913"/>
      <c r="E148" s="913"/>
      <c r="F148" s="913"/>
      <c r="G148" s="914"/>
      <c r="H148" s="912"/>
      <c r="I148" s="913"/>
      <c r="J148" s="913"/>
      <c r="K148" s="913"/>
      <c r="L148" s="914"/>
    </row>
    <row r="149" spans="2:12" x14ac:dyDescent="0.25">
      <c r="B149" s="912"/>
      <c r="C149" s="913"/>
      <c r="D149" s="913"/>
      <c r="E149" s="913"/>
      <c r="F149" s="913"/>
      <c r="G149" s="914"/>
      <c r="H149" s="912"/>
      <c r="I149" s="913"/>
      <c r="J149" s="913"/>
      <c r="K149" s="913"/>
      <c r="L149" s="914"/>
    </row>
    <row r="150" spans="2:12" x14ac:dyDescent="0.25">
      <c r="B150" s="912"/>
      <c r="C150" s="913"/>
      <c r="D150" s="913"/>
      <c r="E150" s="913"/>
      <c r="F150" s="913"/>
      <c r="G150" s="914"/>
      <c r="H150" s="912"/>
      <c r="I150" s="913"/>
      <c r="J150" s="913"/>
      <c r="K150" s="913"/>
      <c r="L150" s="914"/>
    </row>
    <row r="151" spans="2:12" x14ac:dyDescent="0.25">
      <c r="B151" s="912"/>
      <c r="C151" s="913"/>
      <c r="D151" s="913"/>
      <c r="E151" s="913"/>
      <c r="F151" s="913"/>
      <c r="G151" s="914"/>
      <c r="H151" s="912"/>
      <c r="I151" s="913"/>
      <c r="J151" s="913"/>
      <c r="K151" s="913"/>
      <c r="L151" s="914"/>
    </row>
    <row r="152" spans="2:12" x14ac:dyDescent="0.25">
      <c r="B152" s="912"/>
      <c r="C152" s="913"/>
      <c r="D152" s="913"/>
      <c r="E152" s="913"/>
      <c r="F152" s="913"/>
      <c r="G152" s="914"/>
      <c r="H152" s="912"/>
      <c r="I152" s="913"/>
      <c r="J152" s="913"/>
      <c r="K152" s="913"/>
      <c r="L152" s="914"/>
    </row>
    <row r="153" spans="2:12" x14ac:dyDescent="0.25">
      <c r="B153" s="912"/>
      <c r="C153" s="913"/>
      <c r="D153" s="913"/>
      <c r="E153" s="913"/>
      <c r="F153" s="913"/>
      <c r="G153" s="914"/>
      <c r="H153" s="912"/>
      <c r="I153" s="913"/>
      <c r="J153" s="913"/>
      <c r="K153" s="913"/>
      <c r="L153" s="914"/>
    </row>
    <row r="154" spans="2:12" ht="15" customHeight="1" x14ac:dyDescent="0.25">
      <c r="B154" s="1052">
        <v>16</v>
      </c>
      <c r="C154" s="1053"/>
      <c r="D154" s="1053"/>
      <c r="E154" s="1053"/>
      <c r="F154" s="1053"/>
      <c r="G154" s="1054"/>
      <c r="H154" s="1052">
        <v>17</v>
      </c>
      <c r="I154" s="1053"/>
      <c r="J154" s="1053"/>
      <c r="K154" s="1053"/>
      <c r="L154" s="1054"/>
    </row>
    <row r="155" spans="2:12" ht="15.75" thickBot="1" x14ac:dyDescent="0.3">
      <c r="B155" s="983"/>
      <c r="C155" s="984"/>
      <c r="D155" s="984"/>
      <c r="E155" s="984"/>
      <c r="F155" s="984"/>
      <c r="G155" s="985"/>
      <c r="H155" s="983"/>
      <c r="I155" s="984"/>
      <c r="J155" s="984"/>
      <c r="K155" s="984"/>
      <c r="L155" s="985"/>
    </row>
    <row r="156" spans="2:12" ht="64.5" customHeight="1" thickBot="1" x14ac:dyDescent="0.3">
      <c r="B156" s="1061" t="s">
        <v>1096</v>
      </c>
      <c r="C156" s="1062"/>
      <c r="D156" s="1062"/>
      <c r="E156" s="1062"/>
      <c r="F156" s="1062"/>
      <c r="G156" s="1062"/>
      <c r="H156" s="1062"/>
      <c r="I156" s="1062"/>
      <c r="J156" s="1062"/>
      <c r="K156" s="1062"/>
      <c r="L156" s="1063"/>
    </row>
    <row r="157" spans="2:12" x14ac:dyDescent="0.25">
      <c r="B157" s="909" t="s">
        <v>660</v>
      </c>
      <c r="C157" s="910"/>
      <c r="D157" s="910"/>
      <c r="E157" s="910"/>
      <c r="F157" s="910"/>
      <c r="G157" s="911"/>
      <c r="H157" s="909" t="s">
        <v>661</v>
      </c>
      <c r="I157" s="910"/>
      <c r="J157" s="910"/>
      <c r="K157" s="910"/>
      <c r="L157" s="911"/>
    </row>
    <row r="158" spans="2:12" x14ac:dyDescent="0.25">
      <c r="B158" s="912"/>
      <c r="C158" s="913"/>
      <c r="D158" s="913"/>
      <c r="E158" s="913"/>
      <c r="F158" s="913"/>
      <c r="G158" s="914"/>
      <c r="H158" s="912"/>
      <c r="I158" s="913"/>
      <c r="J158" s="913"/>
      <c r="K158" s="913"/>
      <c r="L158" s="914"/>
    </row>
    <row r="159" spans="2:12" x14ac:dyDescent="0.25">
      <c r="B159" s="912"/>
      <c r="C159" s="913"/>
      <c r="D159" s="913"/>
      <c r="E159" s="913"/>
      <c r="F159" s="913"/>
      <c r="G159" s="914"/>
      <c r="H159" s="912"/>
      <c r="I159" s="913"/>
      <c r="J159" s="913"/>
      <c r="K159" s="913"/>
      <c r="L159" s="914"/>
    </row>
    <row r="160" spans="2:12" x14ac:dyDescent="0.25">
      <c r="B160" s="912"/>
      <c r="C160" s="913"/>
      <c r="D160" s="913"/>
      <c r="E160" s="913"/>
      <c r="F160" s="913"/>
      <c r="G160" s="914"/>
      <c r="H160" s="912"/>
      <c r="I160" s="913"/>
      <c r="J160" s="913"/>
      <c r="K160" s="913"/>
      <c r="L160" s="914"/>
    </row>
    <row r="161" spans="2:12" x14ac:dyDescent="0.25">
      <c r="B161" s="912"/>
      <c r="C161" s="913"/>
      <c r="D161" s="913"/>
      <c r="E161" s="913"/>
      <c r="F161" s="913"/>
      <c r="G161" s="914"/>
      <c r="H161" s="912"/>
      <c r="I161" s="913"/>
      <c r="J161" s="913"/>
      <c r="K161" s="913"/>
      <c r="L161" s="914"/>
    </row>
    <row r="162" spans="2:12" x14ac:dyDescent="0.25">
      <c r="B162" s="912"/>
      <c r="C162" s="913"/>
      <c r="D162" s="913"/>
      <c r="E162" s="913"/>
      <c r="F162" s="913"/>
      <c r="G162" s="914"/>
      <c r="H162" s="912"/>
      <c r="I162" s="913"/>
      <c r="J162" s="913"/>
      <c r="K162" s="913"/>
      <c r="L162" s="914"/>
    </row>
    <row r="163" spans="2:12" x14ac:dyDescent="0.25">
      <c r="B163" s="912"/>
      <c r="C163" s="913"/>
      <c r="D163" s="913"/>
      <c r="E163" s="913"/>
      <c r="F163" s="913"/>
      <c r="G163" s="914"/>
      <c r="H163" s="912"/>
      <c r="I163" s="913"/>
      <c r="J163" s="913"/>
      <c r="K163" s="913"/>
      <c r="L163" s="914"/>
    </row>
    <row r="164" spans="2:12" x14ac:dyDescent="0.25">
      <c r="B164" s="912"/>
      <c r="C164" s="913"/>
      <c r="D164" s="913"/>
      <c r="E164" s="913"/>
      <c r="F164" s="913"/>
      <c r="G164" s="914"/>
      <c r="H164" s="912"/>
      <c r="I164" s="913"/>
      <c r="J164" s="913"/>
      <c r="K164" s="913"/>
      <c r="L164" s="914"/>
    </row>
    <row r="165" spans="2:12" x14ac:dyDescent="0.25">
      <c r="B165" s="912"/>
      <c r="C165" s="913"/>
      <c r="D165" s="913"/>
      <c r="E165" s="913"/>
      <c r="F165" s="913"/>
      <c r="G165" s="914"/>
      <c r="H165" s="912"/>
      <c r="I165" s="913"/>
      <c r="J165" s="913"/>
      <c r="K165" s="913"/>
      <c r="L165" s="914"/>
    </row>
    <row r="166" spans="2:12" x14ac:dyDescent="0.25">
      <c r="B166" s="912"/>
      <c r="C166" s="913"/>
      <c r="D166" s="913"/>
      <c r="E166" s="913"/>
      <c r="F166" s="913"/>
      <c r="G166" s="914"/>
      <c r="H166" s="912"/>
      <c r="I166" s="913"/>
      <c r="J166" s="913"/>
      <c r="K166" s="913"/>
      <c r="L166" s="914"/>
    </row>
    <row r="167" spans="2:12" x14ac:dyDescent="0.25">
      <c r="B167" s="912"/>
      <c r="C167" s="913"/>
      <c r="D167" s="913"/>
      <c r="E167" s="913"/>
      <c r="F167" s="913"/>
      <c r="G167" s="914"/>
      <c r="H167" s="912"/>
      <c r="I167" s="913"/>
      <c r="J167" s="913"/>
      <c r="K167" s="913"/>
      <c r="L167" s="914"/>
    </row>
    <row r="168" spans="2:12" x14ac:dyDescent="0.25">
      <c r="B168" s="912"/>
      <c r="C168" s="913"/>
      <c r="D168" s="913"/>
      <c r="E168" s="913"/>
      <c r="F168" s="913"/>
      <c r="G168" s="914"/>
      <c r="H168" s="912"/>
      <c r="I168" s="913"/>
      <c r="J168" s="913"/>
      <c r="K168" s="913"/>
      <c r="L168" s="914"/>
    </row>
    <row r="169" spans="2:12" x14ac:dyDescent="0.25">
      <c r="B169" s="912"/>
      <c r="C169" s="913"/>
      <c r="D169" s="913"/>
      <c r="E169" s="913"/>
      <c r="F169" s="913"/>
      <c r="G169" s="914"/>
      <c r="H169" s="912"/>
      <c r="I169" s="913"/>
      <c r="J169" s="913"/>
      <c r="K169" s="913"/>
      <c r="L169" s="914"/>
    </row>
    <row r="170" spans="2:12" x14ac:dyDescent="0.25">
      <c r="B170" s="912"/>
      <c r="C170" s="913"/>
      <c r="D170" s="913"/>
      <c r="E170" s="913"/>
      <c r="F170" s="913"/>
      <c r="G170" s="914"/>
      <c r="H170" s="912"/>
      <c r="I170" s="913"/>
      <c r="J170" s="913"/>
      <c r="K170" s="913"/>
      <c r="L170" s="914"/>
    </row>
    <row r="171" spans="2:12" ht="15" customHeight="1" x14ac:dyDescent="0.25">
      <c r="B171" s="1052">
        <v>18</v>
      </c>
      <c r="C171" s="1053"/>
      <c r="D171" s="1053"/>
      <c r="E171" s="1053"/>
      <c r="F171" s="1053"/>
      <c r="G171" s="1054"/>
      <c r="H171" s="1052">
        <v>19</v>
      </c>
      <c r="I171" s="1053"/>
      <c r="J171" s="1053"/>
      <c r="K171" s="1053"/>
      <c r="L171" s="1054"/>
    </row>
    <row r="172" spans="2:12" ht="15.75" thickBot="1" x14ac:dyDescent="0.3">
      <c r="B172" s="983"/>
      <c r="C172" s="984"/>
      <c r="D172" s="984"/>
      <c r="E172" s="984"/>
      <c r="F172" s="984"/>
      <c r="G172" s="985"/>
      <c r="H172" s="983"/>
      <c r="I172" s="984"/>
      <c r="J172" s="984"/>
      <c r="K172" s="984"/>
      <c r="L172" s="985"/>
    </row>
    <row r="173" spans="2:12" x14ac:dyDescent="0.25">
      <c r="B173" s="909" t="s">
        <v>660</v>
      </c>
      <c r="C173" s="910"/>
      <c r="D173" s="910"/>
      <c r="E173" s="910"/>
      <c r="F173" s="910"/>
      <c r="G173" s="911"/>
      <c r="H173" s="909" t="s">
        <v>661</v>
      </c>
      <c r="I173" s="910"/>
      <c r="J173" s="910"/>
      <c r="K173" s="910"/>
      <c r="L173" s="911"/>
    </row>
    <row r="174" spans="2:12" x14ac:dyDescent="0.25">
      <c r="B174" s="912"/>
      <c r="C174" s="913"/>
      <c r="D174" s="913"/>
      <c r="E174" s="913"/>
      <c r="F174" s="913"/>
      <c r="G174" s="914"/>
      <c r="H174" s="912"/>
      <c r="I174" s="913"/>
      <c r="J174" s="913"/>
      <c r="K174" s="913"/>
      <c r="L174" s="914"/>
    </row>
    <row r="175" spans="2:12" x14ac:dyDescent="0.25">
      <c r="B175" s="912"/>
      <c r="C175" s="913"/>
      <c r="D175" s="913"/>
      <c r="E175" s="913"/>
      <c r="F175" s="913"/>
      <c r="G175" s="914"/>
      <c r="H175" s="912"/>
      <c r="I175" s="913"/>
      <c r="J175" s="913"/>
      <c r="K175" s="913"/>
      <c r="L175" s="914"/>
    </row>
    <row r="176" spans="2:12" x14ac:dyDescent="0.25">
      <c r="B176" s="912"/>
      <c r="C176" s="913"/>
      <c r="D176" s="913"/>
      <c r="E176" s="913"/>
      <c r="F176" s="913"/>
      <c r="G176" s="914"/>
      <c r="H176" s="912"/>
      <c r="I176" s="913"/>
      <c r="J176" s="913"/>
      <c r="K176" s="913"/>
      <c r="L176" s="914"/>
    </row>
    <row r="177" spans="2:12" x14ac:dyDescent="0.25">
      <c r="B177" s="912"/>
      <c r="C177" s="913"/>
      <c r="D177" s="913"/>
      <c r="E177" s="913"/>
      <c r="F177" s="913"/>
      <c r="G177" s="914"/>
      <c r="H177" s="912"/>
      <c r="I177" s="913"/>
      <c r="J177" s="913"/>
      <c r="K177" s="913"/>
      <c r="L177" s="914"/>
    </row>
    <row r="178" spans="2:12" x14ac:dyDescent="0.25">
      <c r="B178" s="912"/>
      <c r="C178" s="913"/>
      <c r="D178" s="913"/>
      <c r="E178" s="913"/>
      <c r="F178" s="913"/>
      <c r="G178" s="914"/>
      <c r="H178" s="912"/>
      <c r="I178" s="913"/>
      <c r="J178" s="913"/>
      <c r="K178" s="913"/>
      <c r="L178" s="914"/>
    </row>
    <row r="179" spans="2:12" x14ac:dyDescent="0.25">
      <c r="B179" s="912"/>
      <c r="C179" s="913"/>
      <c r="D179" s="913"/>
      <c r="E179" s="913"/>
      <c r="F179" s="913"/>
      <c r="G179" s="914"/>
      <c r="H179" s="912"/>
      <c r="I179" s="913"/>
      <c r="J179" s="913"/>
      <c r="K179" s="913"/>
      <c r="L179" s="914"/>
    </row>
    <row r="180" spans="2:12" x14ac:dyDescent="0.25">
      <c r="B180" s="912"/>
      <c r="C180" s="913"/>
      <c r="D180" s="913"/>
      <c r="E180" s="913"/>
      <c r="F180" s="913"/>
      <c r="G180" s="914"/>
      <c r="H180" s="912"/>
      <c r="I180" s="913"/>
      <c r="J180" s="913"/>
      <c r="K180" s="913"/>
      <c r="L180" s="914"/>
    </row>
    <row r="181" spans="2:12" x14ac:dyDescent="0.25">
      <c r="B181" s="912"/>
      <c r="C181" s="913"/>
      <c r="D181" s="913"/>
      <c r="E181" s="913"/>
      <c r="F181" s="913"/>
      <c r="G181" s="914"/>
      <c r="H181" s="912"/>
      <c r="I181" s="913"/>
      <c r="J181" s="913"/>
      <c r="K181" s="913"/>
      <c r="L181" s="914"/>
    </row>
    <row r="182" spans="2:12" x14ac:dyDescent="0.25">
      <c r="B182" s="912"/>
      <c r="C182" s="913"/>
      <c r="D182" s="913"/>
      <c r="E182" s="913"/>
      <c r="F182" s="913"/>
      <c r="G182" s="914"/>
      <c r="H182" s="912"/>
      <c r="I182" s="913"/>
      <c r="J182" s="913"/>
      <c r="K182" s="913"/>
      <c r="L182" s="914"/>
    </row>
    <row r="183" spans="2:12" x14ac:dyDescent="0.25">
      <c r="B183" s="912"/>
      <c r="C183" s="913"/>
      <c r="D183" s="913"/>
      <c r="E183" s="913"/>
      <c r="F183" s="913"/>
      <c r="G183" s="914"/>
      <c r="H183" s="912"/>
      <c r="I183" s="913"/>
      <c r="J183" s="913"/>
      <c r="K183" s="913"/>
      <c r="L183" s="914"/>
    </row>
    <row r="184" spans="2:12" x14ac:dyDescent="0.25">
      <c r="B184" s="912"/>
      <c r="C184" s="913"/>
      <c r="D184" s="913"/>
      <c r="E184" s="913"/>
      <c r="F184" s="913"/>
      <c r="G184" s="914"/>
      <c r="H184" s="912"/>
      <c r="I184" s="913"/>
      <c r="J184" s="913"/>
      <c r="K184" s="913"/>
      <c r="L184" s="914"/>
    </row>
    <row r="185" spans="2:12" x14ac:dyDescent="0.25">
      <c r="B185" s="912"/>
      <c r="C185" s="913"/>
      <c r="D185" s="913"/>
      <c r="E185" s="913"/>
      <c r="F185" s="913"/>
      <c r="G185" s="914"/>
      <c r="H185" s="912"/>
      <c r="I185" s="913"/>
      <c r="J185" s="913"/>
      <c r="K185" s="913"/>
      <c r="L185" s="914"/>
    </row>
    <row r="186" spans="2:12" x14ac:dyDescent="0.25">
      <c r="B186" s="912"/>
      <c r="C186" s="913"/>
      <c r="D186" s="913"/>
      <c r="E186" s="913"/>
      <c r="F186" s="913"/>
      <c r="G186" s="914"/>
      <c r="H186" s="912"/>
      <c r="I186" s="913"/>
      <c r="J186" s="913"/>
      <c r="K186" s="913"/>
      <c r="L186" s="914"/>
    </row>
    <row r="187" spans="2:12" ht="15" customHeight="1" x14ac:dyDescent="0.25">
      <c r="B187" s="1052">
        <v>20</v>
      </c>
      <c r="C187" s="1053"/>
      <c r="D187" s="1053"/>
      <c r="E187" s="1053"/>
      <c r="F187" s="1053"/>
      <c r="G187" s="1054"/>
      <c r="H187" s="1052">
        <v>21</v>
      </c>
      <c r="I187" s="1053"/>
      <c r="J187" s="1053"/>
      <c r="K187" s="1053"/>
      <c r="L187" s="1054"/>
    </row>
    <row r="188" spans="2:12" ht="15.75" thickBot="1" x14ac:dyDescent="0.3">
      <c r="B188" s="983"/>
      <c r="C188" s="984"/>
      <c r="D188" s="984"/>
      <c r="E188" s="984"/>
      <c r="F188" s="984"/>
      <c r="G188" s="985"/>
      <c r="H188" s="983"/>
      <c r="I188" s="984"/>
      <c r="J188" s="984"/>
      <c r="K188" s="984"/>
      <c r="L188" s="985"/>
    </row>
    <row r="189" spans="2:12" ht="51.75" customHeight="1" thickBot="1" x14ac:dyDescent="0.3">
      <c r="B189" s="1061" t="s">
        <v>1097</v>
      </c>
      <c r="C189" s="1062"/>
      <c r="D189" s="1062"/>
      <c r="E189" s="1062"/>
      <c r="F189" s="1062"/>
      <c r="G189" s="1062"/>
      <c r="H189" s="1062"/>
      <c r="I189" s="1062"/>
      <c r="J189" s="1062"/>
      <c r="K189" s="1062"/>
      <c r="L189" s="1063"/>
    </row>
    <row r="190" spans="2:12" x14ac:dyDescent="0.25">
      <c r="B190" s="909" t="s">
        <v>660</v>
      </c>
      <c r="C190" s="910"/>
      <c r="D190" s="910"/>
      <c r="E190" s="910"/>
      <c r="F190" s="910"/>
      <c r="G190" s="911"/>
      <c r="H190" s="909" t="s">
        <v>661</v>
      </c>
      <c r="I190" s="910"/>
      <c r="J190" s="910"/>
      <c r="K190" s="910"/>
      <c r="L190" s="911"/>
    </row>
    <row r="191" spans="2:12" x14ac:dyDescent="0.25">
      <c r="B191" s="912"/>
      <c r="C191" s="913"/>
      <c r="D191" s="913"/>
      <c r="E191" s="913"/>
      <c r="F191" s="913"/>
      <c r="G191" s="914"/>
      <c r="H191" s="912"/>
      <c r="I191" s="913"/>
      <c r="J191" s="913"/>
      <c r="K191" s="913"/>
      <c r="L191" s="914"/>
    </row>
    <row r="192" spans="2:12" x14ac:dyDescent="0.25">
      <c r="B192" s="912"/>
      <c r="C192" s="913"/>
      <c r="D192" s="913"/>
      <c r="E192" s="913"/>
      <c r="F192" s="913"/>
      <c r="G192" s="914"/>
      <c r="H192" s="912"/>
      <c r="I192" s="913"/>
      <c r="J192" s="913"/>
      <c r="K192" s="913"/>
      <c r="L192" s="914"/>
    </row>
    <row r="193" spans="2:12" x14ac:dyDescent="0.25">
      <c r="B193" s="912"/>
      <c r="C193" s="913"/>
      <c r="D193" s="913"/>
      <c r="E193" s="913"/>
      <c r="F193" s="913"/>
      <c r="G193" s="914"/>
      <c r="H193" s="912"/>
      <c r="I193" s="913"/>
      <c r="J193" s="913"/>
      <c r="K193" s="913"/>
      <c r="L193" s="914"/>
    </row>
    <row r="194" spans="2:12" x14ac:dyDescent="0.25">
      <c r="B194" s="912"/>
      <c r="C194" s="913"/>
      <c r="D194" s="913"/>
      <c r="E194" s="913"/>
      <c r="F194" s="913"/>
      <c r="G194" s="914"/>
      <c r="H194" s="912"/>
      <c r="I194" s="913"/>
      <c r="J194" s="913"/>
      <c r="K194" s="913"/>
      <c r="L194" s="914"/>
    </row>
    <row r="195" spans="2:12" x14ac:dyDescent="0.25">
      <c r="B195" s="912"/>
      <c r="C195" s="913"/>
      <c r="D195" s="913"/>
      <c r="E195" s="913"/>
      <c r="F195" s="913"/>
      <c r="G195" s="914"/>
      <c r="H195" s="912"/>
      <c r="I195" s="913"/>
      <c r="J195" s="913"/>
      <c r="K195" s="913"/>
      <c r="L195" s="914"/>
    </row>
    <row r="196" spans="2:12" x14ac:dyDescent="0.25">
      <c r="B196" s="912"/>
      <c r="C196" s="913"/>
      <c r="D196" s="913"/>
      <c r="E196" s="913"/>
      <c r="F196" s="913"/>
      <c r="G196" s="914"/>
      <c r="H196" s="912"/>
      <c r="I196" s="913"/>
      <c r="J196" s="913"/>
      <c r="K196" s="913"/>
      <c r="L196" s="914"/>
    </row>
    <row r="197" spans="2:12" x14ac:dyDescent="0.25">
      <c r="B197" s="912"/>
      <c r="C197" s="913"/>
      <c r="D197" s="913"/>
      <c r="E197" s="913"/>
      <c r="F197" s="913"/>
      <c r="G197" s="914"/>
      <c r="H197" s="912"/>
      <c r="I197" s="913"/>
      <c r="J197" s="913"/>
      <c r="K197" s="913"/>
      <c r="L197" s="914"/>
    </row>
    <row r="198" spans="2:12" x14ac:dyDescent="0.25">
      <c r="B198" s="912"/>
      <c r="C198" s="913"/>
      <c r="D198" s="913"/>
      <c r="E198" s="913"/>
      <c r="F198" s="913"/>
      <c r="G198" s="914"/>
      <c r="H198" s="912"/>
      <c r="I198" s="913"/>
      <c r="J198" s="913"/>
      <c r="K198" s="913"/>
      <c r="L198" s="914"/>
    </row>
    <row r="199" spans="2:12" x14ac:dyDescent="0.25">
      <c r="B199" s="912"/>
      <c r="C199" s="913"/>
      <c r="D199" s="913"/>
      <c r="E199" s="913"/>
      <c r="F199" s="913"/>
      <c r="G199" s="914"/>
      <c r="H199" s="912"/>
      <c r="I199" s="913"/>
      <c r="J199" s="913"/>
      <c r="K199" s="913"/>
      <c r="L199" s="914"/>
    </row>
    <row r="200" spans="2:12" x14ac:dyDescent="0.25">
      <c r="B200" s="912"/>
      <c r="C200" s="913"/>
      <c r="D200" s="913"/>
      <c r="E200" s="913"/>
      <c r="F200" s="913"/>
      <c r="G200" s="914"/>
      <c r="H200" s="912"/>
      <c r="I200" s="913"/>
      <c r="J200" s="913"/>
      <c r="K200" s="913"/>
      <c r="L200" s="914"/>
    </row>
    <row r="201" spans="2:12" x14ac:dyDescent="0.25">
      <c r="B201" s="912"/>
      <c r="C201" s="913"/>
      <c r="D201" s="913"/>
      <c r="E201" s="913"/>
      <c r="F201" s="913"/>
      <c r="G201" s="914"/>
      <c r="H201" s="912"/>
      <c r="I201" s="913"/>
      <c r="J201" s="913"/>
      <c r="K201" s="913"/>
      <c r="L201" s="914"/>
    </row>
    <row r="202" spans="2:12" x14ac:dyDescent="0.25">
      <c r="B202" s="912"/>
      <c r="C202" s="913"/>
      <c r="D202" s="913"/>
      <c r="E202" s="913"/>
      <c r="F202" s="913"/>
      <c r="G202" s="914"/>
      <c r="H202" s="912"/>
      <c r="I202" s="913"/>
      <c r="J202" s="913"/>
      <c r="K202" s="913"/>
      <c r="L202" s="914"/>
    </row>
    <row r="203" spans="2:12" x14ac:dyDescent="0.25">
      <c r="B203" s="912"/>
      <c r="C203" s="913"/>
      <c r="D203" s="913"/>
      <c r="E203" s="913"/>
      <c r="F203" s="913"/>
      <c r="G203" s="914"/>
      <c r="H203" s="912"/>
      <c r="I203" s="913"/>
      <c r="J203" s="913"/>
      <c r="K203" s="913"/>
      <c r="L203" s="914"/>
    </row>
    <row r="204" spans="2:12" ht="15" customHeight="1" x14ac:dyDescent="0.25">
      <c r="B204" s="1052">
        <v>23</v>
      </c>
      <c r="C204" s="1053"/>
      <c r="D204" s="1053"/>
      <c r="E204" s="1053"/>
      <c r="F204" s="1053"/>
      <c r="G204" s="1054"/>
      <c r="H204" s="1052">
        <v>24</v>
      </c>
      <c r="I204" s="1053"/>
      <c r="J204" s="1053"/>
      <c r="K204" s="1053"/>
      <c r="L204" s="1054"/>
    </row>
    <row r="205" spans="2:12" ht="15.75" thickBot="1" x14ac:dyDescent="0.3">
      <c r="B205" s="983"/>
      <c r="C205" s="984"/>
      <c r="D205" s="984"/>
      <c r="E205" s="984"/>
      <c r="F205" s="984"/>
      <c r="G205" s="985"/>
      <c r="H205" s="983"/>
      <c r="I205" s="984"/>
      <c r="J205" s="984"/>
      <c r="K205" s="984"/>
      <c r="L205" s="985"/>
    </row>
    <row r="206" spans="2:12" ht="36.75" customHeight="1" thickBot="1" x14ac:dyDescent="0.3">
      <c r="B206" s="1061" t="s">
        <v>1098</v>
      </c>
      <c r="C206" s="1062"/>
      <c r="D206" s="1062"/>
      <c r="E206" s="1062"/>
      <c r="F206" s="1062"/>
      <c r="G206" s="1062"/>
      <c r="H206" s="1062"/>
      <c r="I206" s="1062"/>
      <c r="J206" s="1062"/>
      <c r="K206" s="1062"/>
      <c r="L206" s="1063"/>
    </row>
  </sheetData>
  <mergeCells count="66">
    <mergeCell ref="B21:G22"/>
    <mergeCell ref="H21:L22"/>
    <mergeCell ref="B1:L2"/>
    <mergeCell ref="B3:E3"/>
    <mergeCell ref="G3:I3"/>
    <mergeCell ref="J3:L3"/>
    <mergeCell ref="B4:G4"/>
    <mergeCell ref="H4:I4"/>
    <mergeCell ref="K4:L4"/>
    <mergeCell ref="H5:I5"/>
    <mergeCell ref="K5:L5"/>
    <mergeCell ref="B6:L6"/>
    <mergeCell ref="B7:G20"/>
    <mergeCell ref="H7:L20"/>
    <mergeCell ref="B71:G72"/>
    <mergeCell ref="H71:L72"/>
    <mergeCell ref="B23:G36"/>
    <mergeCell ref="H23:L36"/>
    <mergeCell ref="B37:G38"/>
    <mergeCell ref="H37:L38"/>
    <mergeCell ref="B39:L39"/>
    <mergeCell ref="B40:G53"/>
    <mergeCell ref="H40:L53"/>
    <mergeCell ref="B54:G55"/>
    <mergeCell ref="H54:L55"/>
    <mergeCell ref="B56:L56"/>
    <mergeCell ref="B57:G70"/>
    <mergeCell ref="H57:L70"/>
    <mergeCell ref="B121:G122"/>
    <mergeCell ref="H121:L122"/>
    <mergeCell ref="B73:G86"/>
    <mergeCell ref="H73:L86"/>
    <mergeCell ref="B87:G88"/>
    <mergeCell ref="H87:L88"/>
    <mergeCell ref="B89:L89"/>
    <mergeCell ref="B90:G103"/>
    <mergeCell ref="H90:L103"/>
    <mergeCell ref="B104:G105"/>
    <mergeCell ref="H104:L105"/>
    <mergeCell ref="B106:L106"/>
    <mergeCell ref="B107:G120"/>
    <mergeCell ref="H107:L120"/>
    <mergeCell ref="B171:G172"/>
    <mergeCell ref="H171:L172"/>
    <mergeCell ref="B123:L123"/>
    <mergeCell ref="B124:G137"/>
    <mergeCell ref="H124:L137"/>
    <mergeCell ref="B138:G139"/>
    <mergeCell ref="H138:L139"/>
    <mergeCell ref="B140:G153"/>
    <mergeCell ref="H140:L153"/>
    <mergeCell ref="B154:G155"/>
    <mergeCell ref="H154:L155"/>
    <mergeCell ref="B156:L156"/>
    <mergeCell ref="B157:G170"/>
    <mergeCell ref="H157:L170"/>
    <mergeCell ref="B204:G205"/>
    <mergeCell ref="H204:L205"/>
    <mergeCell ref="B206:L206"/>
    <mergeCell ref="B173:G186"/>
    <mergeCell ref="H173:L186"/>
    <mergeCell ref="B187:G188"/>
    <mergeCell ref="H187:L188"/>
    <mergeCell ref="B189:L189"/>
    <mergeCell ref="B190:G203"/>
    <mergeCell ref="H190:L203"/>
  </mergeCells>
  <pageMargins left="0.62992125984251968" right="0.23622047244094491" top="0.74803149606299213" bottom="0.74803149606299213" header="0.31496062992125984" footer="0.31496062992125984"/>
  <pageSetup scale="12" orientation="portrait" r:id="rId1"/>
  <headerFooter>
    <oddFooter>Página &amp;P&amp;R&amp;A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S81"/>
  <sheetViews>
    <sheetView zoomScale="85" zoomScaleNormal="85" workbookViewId="0">
      <selection activeCell="C18" sqref="C18"/>
    </sheetView>
  </sheetViews>
  <sheetFormatPr baseColWidth="10" defaultColWidth="10.85546875" defaultRowHeight="12.75" x14ac:dyDescent="0.2"/>
  <cols>
    <col min="1" max="1" width="4.5703125" style="53" customWidth="1"/>
    <col min="2" max="2" width="20.28515625" style="52" customWidth="1"/>
    <col min="3" max="3" width="10" style="53" customWidth="1"/>
    <col min="4" max="4" width="11.28515625" style="53" customWidth="1"/>
    <col min="5" max="5" width="11.42578125" style="53" customWidth="1"/>
    <col min="6" max="6" width="11.7109375" style="53" customWidth="1"/>
    <col min="7" max="7" width="15.42578125" style="53" customWidth="1"/>
    <col min="8" max="8" width="10.7109375" style="53" customWidth="1"/>
    <col min="9" max="10" width="19.42578125" style="53" customWidth="1"/>
    <col min="11" max="11" width="18.28515625" style="53" customWidth="1"/>
    <col min="12" max="16" width="10.85546875" style="53"/>
    <col min="17" max="17" width="15" style="53" customWidth="1"/>
    <col min="18" max="18" width="10.5703125" style="53" customWidth="1"/>
    <col min="19" max="19" width="17" style="53" customWidth="1"/>
    <col min="20" max="16384" width="10.85546875" style="53"/>
  </cols>
  <sheetData>
    <row r="1" spans="2:19" ht="15" thickBot="1" x14ac:dyDescent="0.25">
      <c r="K1" s="6"/>
      <c r="L1" s="6"/>
      <c r="M1" s="6"/>
      <c r="N1" s="6"/>
      <c r="O1" s="6"/>
      <c r="P1" s="6"/>
      <c r="Q1" s="6"/>
      <c r="R1" s="6"/>
      <c r="S1" s="215"/>
    </row>
    <row r="2" spans="2:19" ht="14.25" customHeight="1" x14ac:dyDescent="0.2">
      <c r="B2" s="696" t="s">
        <v>386</v>
      </c>
      <c r="C2" s="697"/>
      <c r="D2" s="697"/>
      <c r="E2" s="697"/>
      <c r="F2" s="697"/>
      <c r="G2" s="697"/>
      <c r="H2" s="697"/>
      <c r="I2" s="698"/>
      <c r="J2" s="221"/>
      <c r="K2" s="702"/>
      <c r="L2" s="704" t="s">
        <v>385</v>
      </c>
      <c r="M2" s="705"/>
      <c r="N2" s="705"/>
      <c r="O2" s="705"/>
      <c r="P2" s="705"/>
      <c r="Q2" s="705"/>
      <c r="R2" s="706"/>
      <c r="S2" s="707"/>
    </row>
    <row r="3" spans="2:19" ht="34.5" customHeight="1" x14ac:dyDescent="0.2">
      <c r="B3" s="699"/>
      <c r="C3" s="700"/>
      <c r="D3" s="700"/>
      <c r="E3" s="700"/>
      <c r="F3" s="700"/>
      <c r="G3" s="700"/>
      <c r="H3" s="700"/>
      <c r="I3" s="701"/>
      <c r="J3" s="221"/>
      <c r="K3" s="703"/>
      <c r="L3" s="709" t="s">
        <v>386</v>
      </c>
      <c r="M3" s="710"/>
      <c r="N3" s="710"/>
      <c r="O3" s="710"/>
      <c r="P3" s="710"/>
      <c r="Q3" s="710"/>
      <c r="R3" s="711"/>
      <c r="S3" s="708"/>
    </row>
    <row r="4" spans="2:19" ht="27.75" customHeight="1" x14ac:dyDescent="0.2">
      <c r="B4" s="712" t="s">
        <v>387</v>
      </c>
      <c r="C4" s="713"/>
      <c r="D4" s="713"/>
      <c r="E4" s="713"/>
      <c r="F4" s="714"/>
      <c r="G4" s="199" t="s">
        <v>758</v>
      </c>
      <c r="H4" s="200" t="s">
        <v>2</v>
      </c>
      <c r="I4" s="201" t="s">
        <v>0</v>
      </c>
      <c r="J4" s="222"/>
      <c r="K4" s="703"/>
      <c r="L4" s="718" t="s">
        <v>387</v>
      </c>
      <c r="M4" s="719"/>
      <c r="N4" s="719"/>
      <c r="O4" s="719"/>
      <c r="P4" s="719"/>
      <c r="Q4" s="719"/>
      <c r="R4" s="720"/>
      <c r="S4" s="708"/>
    </row>
    <row r="5" spans="2:19" ht="27.75" customHeight="1" thickBot="1" x14ac:dyDescent="0.3">
      <c r="B5" s="715"/>
      <c r="C5" s="716"/>
      <c r="D5" s="716"/>
      <c r="E5" s="716"/>
      <c r="F5" s="717"/>
      <c r="G5" s="202" t="s">
        <v>840</v>
      </c>
      <c r="H5" s="203">
        <v>3</v>
      </c>
      <c r="I5" s="204" t="s">
        <v>393</v>
      </c>
      <c r="J5" s="223"/>
      <c r="K5" s="703"/>
      <c r="L5" s="721" t="s">
        <v>1135</v>
      </c>
      <c r="M5" s="722"/>
      <c r="N5" s="722"/>
      <c r="O5" s="722"/>
      <c r="P5" s="722"/>
      <c r="Q5" s="722"/>
      <c r="R5" s="723"/>
      <c r="S5" s="708"/>
    </row>
    <row r="6" spans="2:19" ht="33.75" customHeight="1" x14ac:dyDescent="0.2">
      <c r="B6" s="738" t="s">
        <v>395</v>
      </c>
      <c r="C6" s="739"/>
      <c r="D6" s="739"/>
      <c r="E6" s="739"/>
      <c r="F6" s="739"/>
      <c r="G6" s="739"/>
      <c r="H6" s="739"/>
      <c r="I6" s="740"/>
      <c r="J6" s="222"/>
      <c r="K6" s="741" t="s">
        <v>388</v>
      </c>
      <c r="L6" s="742"/>
      <c r="M6" s="744" t="s">
        <v>109</v>
      </c>
      <c r="N6" s="745"/>
      <c r="O6" s="744" t="s">
        <v>110</v>
      </c>
      <c r="P6" s="745"/>
      <c r="Q6" s="748" t="s">
        <v>389</v>
      </c>
      <c r="R6" s="750" t="s">
        <v>2</v>
      </c>
      <c r="S6" s="724" t="s">
        <v>0</v>
      </c>
    </row>
    <row r="7" spans="2:19" ht="15" customHeight="1" x14ac:dyDescent="0.2">
      <c r="B7" s="726" t="s">
        <v>397</v>
      </c>
      <c r="C7" s="727"/>
      <c r="D7" s="730">
        <v>1</v>
      </c>
      <c r="E7" s="730">
        <v>2</v>
      </c>
      <c r="F7" s="730">
        <v>3</v>
      </c>
      <c r="G7" s="732" t="s">
        <v>398</v>
      </c>
      <c r="H7" s="734" t="s">
        <v>99</v>
      </c>
      <c r="I7" s="727"/>
      <c r="J7" s="222"/>
      <c r="K7" s="743"/>
      <c r="L7" s="723"/>
      <c r="M7" s="746"/>
      <c r="N7" s="747"/>
      <c r="O7" s="746"/>
      <c r="P7" s="747"/>
      <c r="Q7" s="749"/>
      <c r="R7" s="751"/>
      <c r="S7" s="725"/>
    </row>
    <row r="8" spans="2:19" ht="15.75" customHeight="1" thickBot="1" x14ac:dyDescent="0.25">
      <c r="B8" s="728"/>
      <c r="C8" s="729"/>
      <c r="D8" s="731"/>
      <c r="E8" s="731"/>
      <c r="F8" s="731"/>
      <c r="G8" s="733"/>
      <c r="H8" s="735"/>
      <c r="I8" s="729"/>
      <c r="J8" s="222"/>
      <c r="K8" s="683" t="s">
        <v>390</v>
      </c>
      <c r="L8" s="684"/>
      <c r="M8" s="686" t="s">
        <v>391</v>
      </c>
      <c r="N8" s="686"/>
      <c r="O8" s="736" t="s">
        <v>392</v>
      </c>
      <c r="P8" s="737"/>
      <c r="Q8" s="141">
        <v>42309</v>
      </c>
      <c r="R8" s="142">
        <v>2</v>
      </c>
      <c r="S8" s="194" t="s">
        <v>394</v>
      </c>
    </row>
    <row r="9" spans="2:19" ht="15.75" customHeight="1" thickBot="1" x14ac:dyDescent="0.3">
      <c r="B9" s="205">
        <v>3</v>
      </c>
      <c r="C9" s="206">
        <v>500</v>
      </c>
      <c r="D9" s="206">
        <v>3</v>
      </c>
      <c r="E9" s="206">
        <v>50</v>
      </c>
      <c r="F9" s="206"/>
      <c r="G9" s="206"/>
      <c r="H9" s="676"/>
      <c r="I9" s="677"/>
      <c r="J9" s="224"/>
      <c r="K9" s="678" t="s">
        <v>396</v>
      </c>
      <c r="L9" s="679"/>
      <c r="M9" s="679"/>
      <c r="N9" s="679"/>
      <c r="O9" s="679"/>
      <c r="P9" s="679"/>
      <c r="Q9" s="679"/>
      <c r="R9" s="679"/>
      <c r="S9" s="680"/>
    </row>
    <row r="10" spans="2:19" ht="20.25" customHeight="1" x14ac:dyDescent="0.2">
      <c r="B10" s="668" t="s">
        <v>399</v>
      </c>
      <c r="C10" s="207">
        <v>1</v>
      </c>
      <c r="D10" s="54">
        <v>227</v>
      </c>
      <c r="E10" s="54">
        <v>163</v>
      </c>
      <c r="F10" s="54">
        <v>11</v>
      </c>
      <c r="G10" s="208">
        <f t="shared" ref="G10:G40" si="0">+D10+E10+F10</f>
        <v>401</v>
      </c>
      <c r="H10" s="672"/>
      <c r="I10" s="673"/>
      <c r="J10" s="220"/>
      <c r="K10" s="681" t="s">
        <v>397</v>
      </c>
      <c r="L10" s="682"/>
      <c r="M10" s="685">
        <v>1</v>
      </c>
      <c r="N10" s="685">
        <v>2</v>
      </c>
      <c r="O10" s="687">
        <v>3</v>
      </c>
      <c r="P10" s="687">
        <v>4</v>
      </c>
      <c r="Q10" s="685" t="s">
        <v>398</v>
      </c>
      <c r="R10" s="689" t="s">
        <v>99</v>
      </c>
      <c r="S10" s="690"/>
    </row>
    <row r="11" spans="2:19" ht="16.5" customHeight="1" thickBot="1" x14ac:dyDescent="0.25">
      <c r="B11" s="669"/>
      <c r="C11" s="209" t="s">
        <v>403</v>
      </c>
      <c r="D11" s="56">
        <f>+D10*0.4</f>
        <v>90.800000000000011</v>
      </c>
      <c r="E11" s="56">
        <f t="shared" ref="E11" si="1">+E10*0.4</f>
        <v>65.2</v>
      </c>
      <c r="F11" s="56">
        <v>4</v>
      </c>
      <c r="G11" s="56">
        <f t="shared" si="0"/>
        <v>160</v>
      </c>
      <c r="H11" s="661"/>
      <c r="I11" s="662"/>
      <c r="J11" s="220"/>
      <c r="K11" s="683"/>
      <c r="L11" s="684"/>
      <c r="M11" s="686"/>
      <c r="N11" s="686"/>
      <c r="O11" s="688"/>
      <c r="P11" s="688"/>
      <c r="Q11" s="686"/>
      <c r="R11" s="691"/>
      <c r="S11" s="680"/>
    </row>
    <row r="12" spans="2:19" ht="25.5" customHeight="1" thickBot="1" x14ac:dyDescent="0.25">
      <c r="B12" s="670"/>
      <c r="C12" s="210">
        <v>0.6</v>
      </c>
      <c r="D12" s="57">
        <f>+D10*0.6</f>
        <v>136.19999999999999</v>
      </c>
      <c r="E12" s="57">
        <f t="shared" ref="E12" si="2">+E10*0.6</f>
        <v>97.8</v>
      </c>
      <c r="F12" s="57">
        <v>7</v>
      </c>
      <c r="G12" s="57">
        <f t="shared" si="0"/>
        <v>241</v>
      </c>
      <c r="H12" s="663"/>
      <c r="I12" s="664"/>
      <c r="J12" s="220"/>
      <c r="K12" s="692" t="s">
        <v>399</v>
      </c>
      <c r="L12" s="143">
        <v>1</v>
      </c>
      <c r="M12" s="55">
        <v>227</v>
      </c>
      <c r="N12" s="55">
        <v>163</v>
      </c>
      <c r="O12" s="55">
        <v>11</v>
      </c>
      <c r="P12" s="55">
        <v>0</v>
      </c>
      <c r="Q12" s="144">
        <f>SUM(M12:P12)</f>
        <v>401</v>
      </c>
      <c r="R12" s="694"/>
      <c r="S12" s="695"/>
    </row>
    <row r="13" spans="2:19" x14ac:dyDescent="0.2">
      <c r="B13" s="668" t="s">
        <v>400</v>
      </c>
      <c r="C13" s="207" t="s">
        <v>398</v>
      </c>
      <c r="D13" s="54">
        <v>227</v>
      </c>
      <c r="E13" s="54">
        <v>163</v>
      </c>
      <c r="F13" s="54">
        <v>11</v>
      </c>
      <c r="G13" s="211">
        <f t="shared" si="0"/>
        <v>401</v>
      </c>
      <c r="H13" s="672"/>
      <c r="I13" s="673"/>
      <c r="J13" s="220"/>
      <c r="K13" s="693"/>
      <c r="L13" s="145">
        <v>0.4</v>
      </c>
      <c r="M13" s="56">
        <f>M12*0.4</f>
        <v>90.800000000000011</v>
      </c>
      <c r="N13" s="56">
        <f>N12*0.4</f>
        <v>65.2</v>
      </c>
      <c r="O13" s="56">
        <v>5</v>
      </c>
      <c r="P13" s="56">
        <f>P12*0.4</f>
        <v>0</v>
      </c>
      <c r="Q13" s="146">
        <f>SUM(M13:P13)</f>
        <v>161</v>
      </c>
      <c r="R13" s="661"/>
      <c r="S13" s="662"/>
    </row>
    <row r="14" spans="2:19" x14ac:dyDescent="0.2">
      <c r="B14" s="669"/>
      <c r="C14" s="209" t="s">
        <v>403</v>
      </c>
      <c r="D14" s="56">
        <v>90</v>
      </c>
      <c r="E14" s="56">
        <v>64</v>
      </c>
      <c r="F14" s="56">
        <v>4</v>
      </c>
      <c r="G14" s="56">
        <f t="shared" si="0"/>
        <v>158</v>
      </c>
      <c r="H14" s="661"/>
      <c r="I14" s="662"/>
      <c r="J14" s="220"/>
      <c r="K14" s="693"/>
      <c r="L14" s="147">
        <v>0.6</v>
      </c>
      <c r="M14" s="56">
        <f>M12</f>
        <v>227</v>
      </c>
      <c r="N14" s="56">
        <f>N12*0.6</f>
        <v>97.8</v>
      </c>
      <c r="O14" s="56">
        <v>6</v>
      </c>
      <c r="P14" s="56">
        <f>P12*0.6</f>
        <v>0</v>
      </c>
      <c r="Q14" s="146">
        <f>SUM(M14:P14)</f>
        <v>330.8</v>
      </c>
      <c r="R14" s="661"/>
      <c r="S14" s="662"/>
    </row>
    <row r="15" spans="2:19" ht="12.75" customHeight="1" thickBot="1" x14ac:dyDescent="0.25">
      <c r="B15" s="670"/>
      <c r="C15" s="210">
        <v>0.6</v>
      </c>
      <c r="D15" s="58">
        <v>134</v>
      </c>
      <c r="E15" s="58">
        <v>97</v>
      </c>
      <c r="F15" s="58">
        <v>7</v>
      </c>
      <c r="G15" s="58">
        <f t="shared" si="0"/>
        <v>238</v>
      </c>
      <c r="H15" s="663"/>
      <c r="I15" s="664"/>
      <c r="J15" s="220"/>
      <c r="K15" s="655" t="s">
        <v>400</v>
      </c>
      <c r="L15" s="143" t="s">
        <v>398</v>
      </c>
      <c r="M15" s="55">
        <f>M12</f>
        <v>227</v>
      </c>
      <c r="N15" s="55">
        <f>N12</f>
        <v>163</v>
      </c>
      <c r="O15" s="55">
        <f>O12</f>
        <v>11</v>
      </c>
      <c r="P15" s="55">
        <f>P12</f>
        <v>0</v>
      </c>
      <c r="Q15" s="144">
        <f t="shared" ref="Q15:Q28" si="3">SUM(M15:P15)</f>
        <v>401</v>
      </c>
      <c r="R15" s="661"/>
      <c r="S15" s="662"/>
    </row>
    <row r="16" spans="2:19" ht="15" customHeight="1" x14ac:dyDescent="0.2">
      <c r="B16" s="668" t="s">
        <v>401</v>
      </c>
      <c r="C16" s="207" t="s">
        <v>398</v>
      </c>
      <c r="D16" s="54">
        <v>227</v>
      </c>
      <c r="E16" s="54">
        <v>163</v>
      </c>
      <c r="F16" s="54">
        <v>11</v>
      </c>
      <c r="G16" s="208">
        <f t="shared" si="0"/>
        <v>401</v>
      </c>
      <c r="H16" s="672"/>
      <c r="I16" s="673"/>
      <c r="J16" s="220"/>
      <c r="K16" s="656"/>
      <c r="L16" s="145">
        <v>0.4</v>
      </c>
      <c r="M16" s="56">
        <v>15</v>
      </c>
      <c r="N16" s="56">
        <v>0</v>
      </c>
      <c r="O16" s="56">
        <v>0</v>
      </c>
      <c r="P16" s="56">
        <v>0</v>
      </c>
      <c r="Q16" s="56">
        <f t="shared" si="3"/>
        <v>15</v>
      </c>
      <c r="R16" s="661"/>
      <c r="S16" s="662"/>
    </row>
    <row r="17" spans="2:19" ht="15.75" customHeight="1" x14ac:dyDescent="0.2">
      <c r="B17" s="669"/>
      <c r="C17" s="209" t="s">
        <v>403</v>
      </c>
      <c r="D17" s="56">
        <v>90</v>
      </c>
      <c r="E17" s="56">
        <v>65</v>
      </c>
      <c r="F17" s="56">
        <v>4</v>
      </c>
      <c r="G17" s="56">
        <f t="shared" si="0"/>
        <v>159</v>
      </c>
      <c r="H17" s="661"/>
      <c r="I17" s="662"/>
      <c r="J17" s="220"/>
      <c r="K17" s="657"/>
      <c r="L17" s="147">
        <v>0.6</v>
      </c>
      <c r="M17" s="56">
        <v>0</v>
      </c>
      <c r="N17" s="56">
        <v>0</v>
      </c>
      <c r="O17" s="56">
        <v>0</v>
      </c>
      <c r="P17" s="56">
        <v>0</v>
      </c>
      <c r="Q17" s="56">
        <f t="shared" si="3"/>
        <v>0</v>
      </c>
      <c r="R17" s="661"/>
      <c r="S17" s="662"/>
    </row>
    <row r="18" spans="2:19" ht="23.25" customHeight="1" thickBot="1" x14ac:dyDescent="0.25">
      <c r="B18" s="670"/>
      <c r="C18" s="210">
        <v>0.6</v>
      </c>
      <c r="D18" s="56">
        <v>136</v>
      </c>
      <c r="E18" s="56">
        <v>98</v>
      </c>
      <c r="F18" s="56">
        <v>7</v>
      </c>
      <c r="G18" s="56">
        <f t="shared" si="0"/>
        <v>241</v>
      </c>
      <c r="H18" s="661"/>
      <c r="I18" s="662"/>
      <c r="J18" s="220"/>
      <c r="K18" s="655" t="s">
        <v>402</v>
      </c>
      <c r="L18" s="143" t="s">
        <v>398</v>
      </c>
      <c r="M18" s="55">
        <f>M12</f>
        <v>227</v>
      </c>
      <c r="N18" s="55">
        <f>N12</f>
        <v>163</v>
      </c>
      <c r="O18" s="55">
        <f>O12</f>
        <v>11</v>
      </c>
      <c r="P18" s="55">
        <f>P12</f>
        <v>0</v>
      </c>
      <c r="Q18" s="144">
        <f t="shared" si="3"/>
        <v>401</v>
      </c>
      <c r="R18" s="661"/>
      <c r="S18" s="662"/>
    </row>
    <row r="19" spans="2:19" ht="13.5" customHeight="1" x14ac:dyDescent="0.2">
      <c r="B19" s="668" t="s">
        <v>404</v>
      </c>
      <c r="C19" s="207" t="s">
        <v>398</v>
      </c>
      <c r="D19" s="54">
        <v>227</v>
      </c>
      <c r="E19" s="54">
        <v>163</v>
      </c>
      <c r="F19" s="54">
        <v>11</v>
      </c>
      <c r="G19" s="211">
        <f t="shared" si="0"/>
        <v>401</v>
      </c>
      <c r="H19" s="661"/>
      <c r="I19" s="662"/>
      <c r="J19" s="220"/>
      <c r="K19" s="656"/>
      <c r="L19" s="145" t="s">
        <v>403</v>
      </c>
      <c r="M19" s="56">
        <v>91</v>
      </c>
      <c r="N19" s="56">
        <v>18</v>
      </c>
      <c r="O19" s="56">
        <v>5</v>
      </c>
      <c r="P19" s="56">
        <v>0</v>
      </c>
      <c r="Q19" s="56">
        <f t="shared" si="3"/>
        <v>114</v>
      </c>
      <c r="R19" s="661"/>
      <c r="S19" s="662"/>
    </row>
    <row r="20" spans="2:19" ht="15" customHeight="1" x14ac:dyDescent="0.2">
      <c r="B20" s="669"/>
      <c r="C20" s="209" t="s">
        <v>403</v>
      </c>
      <c r="D20" s="56">
        <v>0</v>
      </c>
      <c r="E20" s="56">
        <v>0</v>
      </c>
      <c r="F20" s="56">
        <v>0</v>
      </c>
      <c r="G20" s="56">
        <f t="shared" si="0"/>
        <v>0</v>
      </c>
      <c r="H20" s="661"/>
      <c r="I20" s="662"/>
      <c r="J20" s="220"/>
      <c r="K20" s="657"/>
      <c r="L20" s="147">
        <v>0.6</v>
      </c>
      <c r="M20" s="56">
        <v>38</v>
      </c>
      <c r="N20" s="56">
        <v>0</v>
      </c>
      <c r="O20" s="56">
        <v>6</v>
      </c>
      <c r="P20" s="56">
        <v>0</v>
      </c>
      <c r="Q20" s="56">
        <f t="shared" si="3"/>
        <v>44</v>
      </c>
      <c r="R20" s="661"/>
      <c r="S20" s="662"/>
    </row>
    <row r="21" spans="2:19" ht="17.25" customHeight="1" thickBot="1" x14ac:dyDescent="0.25">
      <c r="B21" s="670"/>
      <c r="C21" s="210">
        <v>0.6</v>
      </c>
      <c r="D21" s="56">
        <v>1</v>
      </c>
      <c r="E21" s="56">
        <v>0</v>
      </c>
      <c r="F21" s="56">
        <v>0</v>
      </c>
      <c r="G21" s="56">
        <f t="shared" si="0"/>
        <v>1</v>
      </c>
      <c r="H21" s="661"/>
      <c r="I21" s="662"/>
      <c r="J21" s="220"/>
      <c r="K21" s="655" t="s">
        <v>404</v>
      </c>
      <c r="L21" s="143" t="s">
        <v>398</v>
      </c>
      <c r="M21" s="55">
        <f>M12</f>
        <v>227</v>
      </c>
      <c r="N21" s="55">
        <f>N12</f>
        <v>163</v>
      </c>
      <c r="O21" s="55">
        <f>O12</f>
        <v>11</v>
      </c>
      <c r="P21" s="55">
        <f>P12</f>
        <v>0</v>
      </c>
      <c r="Q21" s="144">
        <f t="shared" si="3"/>
        <v>401</v>
      </c>
      <c r="R21" s="661"/>
      <c r="S21" s="662"/>
    </row>
    <row r="22" spans="2:19" ht="15.75" customHeight="1" x14ac:dyDescent="0.2">
      <c r="B22" s="668" t="s">
        <v>850</v>
      </c>
      <c r="C22" s="207" t="s">
        <v>398</v>
      </c>
      <c r="D22" s="54">
        <v>227</v>
      </c>
      <c r="E22" s="54">
        <v>163</v>
      </c>
      <c r="F22" s="54">
        <v>11</v>
      </c>
      <c r="G22" s="208">
        <f t="shared" si="0"/>
        <v>401</v>
      </c>
      <c r="H22" s="661"/>
      <c r="I22" s="662"/>
      <c r="J22" s="220"/>
      <c r="K22" s="656"/>
      <c r="L22" s="145" t="s">
        <v>403</v>
      </c>
      <c r="M22" s="56">
        <v>0</v>
      </c>
      <c r="N22" s="56">
        <f t="shared" ref="N22:P23" si="4">N13-N19</f>
        <v>47.2</v>
      </c>
      <c r="O22" s="148">
        <f t="shared" si="4"/>
        <v>0</v>
      </c>
      <c r="P22" s="56">
        <f t="shared" si="4"/>
        <v>0</v>
      </c>
      <c r="Q22" s="56">
        <f t="shared" si="3"/>
        <v>47.2</v>
      </c>
      <c r="R22" s="661"/>
      <c r="S22" s="662"/>
    </row>
    <row r="23" spans="2:19" x14ac:dyDescent="0.2">
      <c r="B23" s="669"/>
      <c r="C23" s="209" t="s">
        <v>403</v>
      </c>
      <c r="D23" s="56">
        <v>90</v>
      </c>
      <c r="E23" s="56">
        <v>65</v>
      </c>
      <c r="F23" s="56">
        <v>4</v>
      </c>
      <c r="G23" s="56">
        <f t="shared" si="0"/>
        <v>159</v>
      </c>
      <c r="H23" s="661"/>
      <c r="I23" s="662"/>
      <c r="J23" s="220"/>
      <c r="K23" s="657"/>
      <c r="L23" s="147">
        <v>0.6</v>
      </c>
      <c r="M23" s="56">
        <f>M41</f>
        <v>98</v>
      </c>
      <c r="N23" s="56">
        <f t="shared" si="4"/>
        <v>97.8</v>
      </c>
      <c r="O23" s="56">
        <f t="shared" si="4"/>
        <v>0</v>
      </c>
      <c r="P23" s="56">
        <f t="shared" si="4"/>
        <v>0</v>
      </c>
      <c r="Q23" s="56">
        <f t="shared" si="3"/>
        <v>195.8</v>
      </c>
      <c r="R23" s="661"/>
      <c r="S23" s="662"/>
    </row>
    <row r="24" spans="2:19" ht="15" customHeight="1" thickBot="1" x14ac:dyDescent="0.25">
      <c r="B24" s="670"/>
      <c r="C24" s="210">
        <v>0.6</v>
      </c>
      <c r="D24" s="56">
        <v>134</v>
      </c>
      <c r="E24" s="56">
        <v>97</v>
      </c>
      <c r="F24" s="56">
        <v>7</v>
      </c>
      <c r="G24" s="56">
        <f t="shared" si="0"/>
        <v>238</v>
      </c>
      <c r="H24" s="661"/>
      <c r="I24" s="662"/>
      <c r="J24" s="220"/>
      <c r="K24" s="655" t="s">
        <v>405</v>
      </c>
      <c r="L24" s="143" t="s">
        <v>398</v>
      </c>
      <c r="M24" s="55">
        <f>M12+5</f>
        <v>232</v>
      </c>
      <c r="N24" s="55">
        <f>N12</f>
        <v>163</v>
      </c>
      <c r="O24" s="55">
        <f>O12</f>
        <v>11</v>
      </c>
      <c r="P24" s="55">
        <f>P12</f>
        <v>0</v>
      </c>
      <c r="Q24" s="144">
        <f t="shared" si="3"/>
        <v>406</v>
      </c>
      <c r="R24" s="661"/>
      <c r="S24" s="662"/>
    </row>
    <row r="25" spans="2:19" ht="15" customHeight="1" x14ac:dyDescent="0.2">
      <c r="B25" s="668" t="s">
        <v>406</v>
      </c>
      <c r="C25" s="207" t="s">
        <v>398</v>
      </c>
      <c r="D25" s="54">
        <v>227</v>
      </c>
      <c r="E25" s="54">
        <v>163</v>
      </c>
      <c r="F25" s="54">
        <v>11</v>
      </c>
      <c r="G25" s="208">
        <f t="shared" si="0"/>
        <v>401</v>
      </c>
      <c r="H25" s="661"/>
      <c r="I25" s="662"/>
      <c r="J25" s="220"/>
      <c r="K25" s="656"/>
      <c r="L25" s="145" t="s">
        <v>403</v>
      </c>
      <c r="M25" s="56">
        <v>91</v>
      </c>
      <c r="N25" s="56">
        <v>18</v>
      </c>
      <c r="O25" s="56">
        <v>5</v>
      </c>
      <c r="P25" s="56">
        <v>0</v>
      </c>
      <c r="Q25" s="56">
        <f t="shared" si="3"/>
        <v>114</v>
      </c>
      <c r="R25" s="661"/>
      <c r="S25" s="662"/>
    </row>
    <row r="26" spans="2:19" x14ac:dyDescent="0.2">
      <c r="B26" s="669"/>
      <c r="C26" s="209" t="s">
        <v>403</v>
      </c>
      <c r="D26" s="56">
        <v>1</v>
      </c>
      <c r="E26" s="56">
        <v>0</v>
      </c>
      <c r="F26" s="56">
        <v>0</v>
      </c>
      <c r="G26" s="56">
        <f t="shared" si="0"/>
        <v>1</v>
      </c>
      <c r="H26" s="661"/>
      <c r="I26" s="662"/>
      <c r="J26" s="220"/>
      <c r="K26" s="657"/>
      <c r="L26" s="147">
        <v>0.6</v>
      </c>
      <c r="M26" s="56">
        <v>43</v>
      </c>
      <c r="N26" s="56">
        <v>4</v>
      </c>
      <c r="O26" s="56">
        <v>6</v>
      </c>
      <c r="P26" s="56">
        <v>0</v>
      </c>
      <c r="Q26" s="56">
        <f t="shared" si="3"/>
        <v>53</v>
      </c>
      <c r="R26" s="661"/>
      <c r="S26" s="662"/>
    </row>
    <row r="27" spans="2:19" ht="18" customHeight="1" thickBot="1" x14ac:dyDescent="0.25">
      <c r="B27" s="670"/>
      <c r="C27" s="210">
        <v>0.6</v>
      </c>
      <c r="D27" s="56">
        <v>1</v>
      </c>
      <c r="E27" s="56">
        <v>1</v>
      </c>
      <c r="F27" s="56">
        <v>0</v>
      </c>
      <c r="G27" s="56">
        <f t="shared" si="0"/>
        <v>2</v>
      </c>
      <c r="H27" s="661"/>
      <c r="I27" s="662"/>
      <c r="J27" s="220"/>
      <c r="K27" s="655" t="s">
        <v>407</v>
      </c>
      <c r="L27" s="143" t="s">
        <v>398</v>
      </c>
      <c r="M27" s="55">
        <f>M21</f>
        <v>227</v>
      </c>
      <c r="N27" s="55">
        <f>N21+4</f>
        <v>167</v>
      </c>
      <c r="O27" s="55">
        <f>O21</f>
        <v>11</v>
      </c>
      <c r="P27" s="55">
        <f>P21</f>
        <v>0</v>
      </c>
      <c r="Q27" s="144">
        <f t="shared" si="3"/>
        <v>405</v>
      </c>
      <c r="R27" s="661"/>
      <c r="S27" s="662"/>
    </row>
    <row r="28" spans="2:19" ht="15" customHeight="1" x14ac:dyDescent="0.2">
      <c r="B28" s="668" t="s">
        <v>851</v>
      </c>
      <c r="C28" s="207" t="s">
        <v>398</v>
      </c>
      <c r="D28" s="54">
        <v>227</v>
      </c>
      <c r="E28" s="54">
        <v>163</v>
      </c>
      <c r="F28" s="54">
        <v>11</v>
      </c>
      <c r="G28" s="208">
        <f t="shared" si="0"/>
        <v>401</v>
      </c>
      <c r="H28" s="661"/>
      <c r="I28" s="662"/>
      <c r="J28" s="220"/>
      <c r="K28" s="656"/>
      <c r="L28" s="145" t="s">
        <v>403</v>
      </c>
      <c r="M28" s="56">
        <v>91</v>
      </c>
      <c r="N28" s="56">
        <v>18</v>
      </c>
      <c r="O28" s="56">
        <v>5</v>
      </c>
      <c r="P28" s="56">
        <v>0</v>
      </c>
      <c r="Q28" s="56">
        <f t="shared" si="3"/>
        <v>114</v>
      </c>
      <c r="R28" s="661"/>
      <c r="S28" s="662"/>
    </row>
    <row r="29" spans="2:19" x14ac:dyDescent="0.2">
      <c r="B29" s="669"/>
      <c r="C29" s="209" t="s">
        <v>403</v>
      </c>
      <c r="D29" s="56">
        <v>4</v>
      </c>
      <c r="E29" s="56">
        <v>2</v>
      </c>
      <c r="F29" s="56">
        <v>0</v>
      </c>
      <c r="G29" s="56">
        <f t="shared" si="0"/>
        <v>6</v>
      </c>
      <c r="H29" s="661" t="s">
        <v>409</v>
      </c>
      <c r="I29" s="662"/>
      <c r="J29" s="220"/>
      <c r="K29" s="657"/>
      <c r="L29" s="147">
        <v>0.6</v>
      </c>
      <c r="M29" s="56">
        <v>43</v>
      </c>
      <c r="N29" s="56">
        <v>4</v>
      </c>
      <c r="O29" s="56">
        <v>6</v>
      </c>
      <c r="P29" s="56">
        <v>0</v>
      </c>
      <c r="Q29" s="56">
        <f>SUM(M29:P29)</f>
        <v>53</v>
      </c>
      <c r="R29" s="661"/>
      <c r="S29" s="662"/>
    </row>
    <row r="30" spans="2:19" ht="15" customHeight="1" thickBot="1" x14ac:dyDescent="0.25">
      <c r="B30" s="670"/>
      <c r="C30" s="210" t="s">
        <v>841</v>
      </c>
      <c r="D30" s="57">
        <v>5</v>
      </c>
      <c r="E30" s="57">
        <v>4</v>
      </c>
      <c r="F30" s="57">
        <v>0</v>
      </c>
      <c r="G30" s="57">
        <f t="shared" si="0"/>
        <v>9</v>
      </c>
      <c r="H30" s="663"/>
      <c r="I30" s="664"/>
      <c r="J30" s="220"/>
      <c r="K30" s="655" t="s">
        <v>408</v>
      </c>
      <c r="L30" s="143" t="s">
        <v>398</v>
      </c>
      <c r="M30" s="55">
        <f>M24</f>
        <v>232</v>
      </c>
      <c r="N30" s="55">
        <f>N24</f>
        <v>163</v>
      </c>
      <c r="O30" s="55">
        <f>O24</f>
        <v>11</v>
      </c>
      <c r="P30" s="55">
        <f>P24</f>
        <v>0</v>
      </c>
      <c r="Q30" s="144">
        <f t="shared" ref="Q30:Q50" si="5">SUM(M30:P30)</f>
        <v>406</v>
      </c>
      <c r="R30" s="661"/>
      <c r="S30" s="662"/>
    </row>
    <row r="31" spans="2:19" ht="15" customHeight="1" x14ac:dyDescent="0.2">
      <c r="B31" s="668" t="s">
        <v>410</v>
      </c>
      <c r="C31" s="207" t="s">
        <v>398</v>
      </c>
      <c r="D31" s="54">
        <v>227</v>
      </c>
      <c r="E31" s="54">
        <v>163</v>
      </c>
      <c r="F31" s="54">
        <v>11</v>
      </c>
      <c r="G31" s="208">
        <f t="shared" si="0"/>
        <v>401</v>
      </c>
      <c r="H31" s="672"/>
      <c r="I31" s="673"/>
      <c r="J31" s="220"/>
      <c r="K31" s="656"/>
      <c r="L31" s="145" t="s">
        <v>403</v>
      </c>
      <c r="M31" s="56">
        <v>1</v>
      </c>
      <c r="N31" s="56">
        <f>N25-N28</f>
        <v>0</v>
      </c>
      <c r="O31" s="56">
        <f>O25-O28</f>
        <v>0</v>
      </c>
      <c r="P31" s="56">
        <v>0</v>
      </c>
      <c r="Q31" s="56">
        <f t="shared" si="5"/>
        <v>1</v>
      </c>
      <c r="R31" s="658"/>
      <c r="S31" s="659"/>
    </row>
    <row r="32" spans="2:19" x14ac:dyDescent="0.2">
      <c r="B32" s="669"/>
      <c r="C32" s="209" t="s">
        <v>403</v>
      </c>
      <c r="D32" s="56">
        <v>89</v>
      </c>
      <c r="E32" s="56">
        <v>64</v>
      </c>
      <c r="F32" s="56">
        <v>4</v>
      </c>
      <c r="G32" s="56">
        <f t="shared" si="0"/>
        <v>157</v>
      </c>
      <c r="H32" s="661"/>
      <c r="I32" s="662"/>
      <c r="J32" s="220"/>
      <c r="K32" s="657"/>
      <c r="L32" s="147">
        <v>0.6</v>
      </c>
      <c r="M32" s="56">
        <f>M26-M29</f>
        <v>0</v>
      </c>
      <c r="N32" s="56">
        <f>N26-N29</f>
        <v>0</v>
      </c>
      <c r="O32" s="56">
        <f>O26-O29</f>
        <v>0</v>
      </c>
      <c r="P32" s="56">
        <v>0</v>
      </c>
      <c r="Q32" s="56">
        <f t="shared" si="5"/>
        <v>0</v>
      </c>
      <c r="R32" s="661"/>
      <c r="S32" s="662"/>
    </row>
    <row r="33" spans="2:19" ht="15.75" customHeight="1" thickBot="1" x14ac:dyDescent="0.25">
      <c r="B33" s="670"/>
      <c r="C33" s="210">
        <v>0.6</v>
      </c>
      <c r="D33" s="56">
        <v>134</v>
      </c>
      <c r="E33" s="56">
        <v>95</v>
      </c>
      <c r="F33" s="56">
        <v>7</v>
      </c>
      <c r="G33" s="56">
        <f t="shared" si="0"/>
        <v>236</v>
      </c>
      <c r="H33" s="661"/>
      <c r="I33" s="662"/>
      <c r="J33" s="220"/>
      <c r="K33" s="655" t="s">
        <v>411</v>
      </c>
      <c r="L33" s="143" t="s">
        <v>398</v>
      </c>
      <c r="M33" s="55">
        <f>M12</f>
        <v>227</v>
      </c>
      <c r="N33" s="55">
        <f>N12</f>
        <v>163</v>
      </c>
      <c r="O33" s="55">
        <f>O12</f>
        <v>11</v>
      </c>
      <c r="P33" s="55">
        <f>P12</f>
        <v>0</v>
      </c>
      <c r="Q33" s="144">
        <f t="shared" si="5"/>
        <v>401</v>
      </c>
      <c r="R33" s="674"/>
      <c r="S33" s="675"/>
    </row>
    <row r="34" spans="2:19" ht="15" customHeight="1" x14ac:dyDescent="0.2">
      <c r="B34" s="668" t="s">
        <v>852</v>
      </c>
      <c r="C34" s="207" t="s">
        <v>398</v>
      </c>
      <c r="D34" s="54">
        <v>227</v>
      </c>
      <c r="E34" s="54">
        <v>163</v>
      </c>
      <c r="F34" s="54">
        <v>11</v>
      </c>
      <c r="G34" s="208">
        <f t="shared" si="0"/>
        <v>401</v>
      </c>
      <c r="H34" s="661"/>
      <c r="I34" s="662"/>
      <c r="J34" s="220"/>
      <c r="K34" s="656"/>
      <c r="L34" s="145" t="s">
        <v>403</v>
      </c>
      <c r="M34" s="56">
        <v>1</v>
      </c>
      <c r="N34" s="56">
        <v>0</v>
      </c>
      <c r="O34" s="56">
        <f>O19-O28</f>
        <v>0</v>
      </c>
      <c r="P34" s="56">
        <v>0</v>
      </c>
      <c r="Q34" s="56">
        <f t="shared" si="5"/>
        <v>1</v>
      </c>
      <c r="R34" s="661"/>
      <c r="S34" s="662"/>
    </row>
    <row r="35" spans="2:19" x14ac:dyDescent="0.2">
      <c r="B35" s="669"/>
      <c r="C35" s="209" t="s">
        <v>403</v>
      </c>
      <c r="D35" s="56">
        <v>88</v>
      </c>
      <c r="E35" s="56">
        <v>61</v>
      </c>
      <c r="F35" s="56">
        <v>4</v>
      </c>
      <c r="G35" s="56">
        <f t="shared" si="0"/>
        <v>153</v>
      </c>
      <c r="H35" s="661"/>
      <c r="I35" s="662"/>
      <c r="J35" s="220"/>
      <c r="K35" s="657"/>
      <c r="L35" s="147">
        <v>0.6</v>
      </c>
      <c r="M35" s="56">
        <v>0</v>
      </c>
      <c r="N35" s="56">
        <v>0</v>
      </c>
      <c r="O35" s="56">
        <f>O20-O29</f>
        <v>0</v>
      </c>
      <c r="P35" s="56">
        <v>0</v>
      </c>
      <c r="Q35" s="56">
        <f>SUM(M35:P35)</f>
        <v>0</v>
      </c>
      <c r="R35" s="661"/>
      <c r="S35" s="662"/>
    </row>
    <row r="36" spans="2:19" ht="17.25" customHeight="1" thickBot="1" x14ac:dyDescent="0.25">
      <c r="B36" s="670"/>
      <c r="C36" s="210">
        <v>0.6</v>
      </c>
      <c r="D36" s="56">
        <v>132</v>
      </c>
      <c r="E36" s="56">
        <v>92</v>
      </c>
      <c r="F36" s="56">
        <v>6</v>
      </c>
      <c r="G36" s="56">
        <f t="shared" si="0"/>
        <v>230</v>
      </c>
      <c r="H36" s="661"/>
      <c r="I36" s="662"/>
      <c r="J36" s="220"/>
      <c r="K36" s="655" t="s">
        <v>412</v>
      </c>
      <c r="L36" s="143" t="s">
        <v>398</v>
      </c>
      <c r="M36" s="55">
        <f>M37+M38</f>
        <v>220</v>
      </c>
      <c r="N36" s="55">
        <f>N37+N38</f>
        <v>127</v>
      </c>
      <c r="O36" s="55">
        <f>O37+O38</f>
        <v>4</v>
      </c>
      <c r="P36" s="55">
        <v>0</v>
      </c>
      <c r="Q36" s="144">
        <f t="shared" si="5"/>
        <v>351</v>
      </c>
      <c r="R36" s="658" t="s">
        <v>430</v>
      </c>
      <c r="S36" s="659"/>
    </row>
    <row r="37" spans="2:19" ht="13.5" customHeight="1" x14ac:dyDescent="0.2">
      <c r="B37" s="668" t="s">
        <v>413</v>
      </c>
      <c r="C37" s="207" t="s">
        <v>398</v>
      </c>
      <c r="D37" s="54">
        <v>227</v>
      </c>
      <c r="E37" s="54">
        <v>163</v>
      </c>
      <c r="F37" s="54">
        <v>11</v>
      </c>
      <c r="G37" s="208">
        <f t="shared" si="0"/>
        <v>401</v>
      </c>
      <c r="H37" s="661"/>
      <c r="I37" s="662"/>
      <c r="J37" s="220"/>
      <c r="K37" s="656"/>
      <c r="L37" s="145" t="s">
        <v>403</v>
      </c>
      <c r="M37" s="56">
        <v>88</v>
      </c>
      <c r="N37" s="56">
        <v>51</v>
      </c>
      <c r="O37" s="56">
        <v>2</v>
      </c>
      <c r="P37" s="56">
        <v>1</v>
      </c>
      <c r="Q37" s="56">
        <f t="shared" si="5"/>
        <v>142</v>
      </c>
      <c r="R37" s="658"/>
      <c r="S37" s="659"/>
    </row>
    <row r="38" spans="2:19" x14ac:dyDescent="0.2">
      <c r="B38" s="669"/>
      <c r="C38" s="209" t="s">
        <v>403</v>
      </c>
      <c r="D38" s="56">
        <v>1</v>
      </c>
      <c r="E38" s="56">
        <v>2</v>
      </c>
      <c r="F38" s="56">
        <v>0</v>
      </c>
      <c r="G38" s="56">
        <f t="shared" si="0"/>
        <v>3</v>
      </c>
      <c r="H38" s="661"/>
      <c r="I38" s="662"/>
      <c r="J38" s="220"/>
      <c r="K38" s="657"/>
      <c r="L38" s="147">
        <v>0.6</v>
      </c>
      <c r="M38" s="56">
        <v>132</v>
      </c>
      <c r="N38" s="56">
        <v>76</v>
      </c>
      <c r="O38" s="56">
        <v>2</v>
      </c>
      <c r="P38" s="56">
        <v>2</v>
      </c>
      <c r="Q38" s="56">
        <f t="shared" si="5"/>
        <v>212</v>
      </c>
      <c r="R38" s="658"/>
      <c r="S38" s="659"/>
    </row>
    <row r="39" spans="2:19" ht="14.25" customHeight="1" thickBot="1" x14ac:dyDescent="0.25">
      <c r="B39" s="670"/>
      <c r="C39" s="210">
        <v>0.6</v>
      </c>
      <c r="D39" s="56">
        <v>2</v>
      </c>
      <c r="E39" s="56">
        <v>4</v>
      </c>
      <c r="F39" s="56">
        <v>1</v>
      </c>
      <c r="G39" s="56">
        <f t="shared" si="0"/>
        <v>7</v>
      </c>
      <c r="H39" s="661"/>
      <c r="I39" s="662"/>
      <c r="J39" s="220"/>
      <c r="K39" s="655" t="s">
        <v>414</v>
      </c>
      <c r="L39" s="143" t="s">
        <v>398</v>
      </c>
      <c r="M39" s="55">
        <f>+M40+M41</f>
        <v>164</v>
      </c>
      <c r="N39" s="55">
        <f>N40+N41</f>
        <v>66</v>
      </c>
      <c r="O39" s="55">
        <f>O40+O41</f>
        <v>0.8</v>
      </c>
      <c r="P39" s="55">
        <v>0</v>
      </c>
      <c r="Q39" s="144">
        <f t="shared" si="5"/>
        <v>230.8</v>
      </c>
      <c r="R39" s="658" t="s">
        <v>430</v>
      </c>
      <c r="S39" s="659"/>
    </row>
    <row r="40" spans="2:19" ht="13.5" customHeight="1" x14ac:dyDescent="0.2">
      <c r="B40" s="668" t="s">
        <v>853</v>
      </c>
      <c r="C40" s="207" t="s">
        <v>398</v>
      </c>
      <c r="D40" s="54">
        <v>227</v>
      </c>
      <c r="E40" s="54">
        <v>163</v>
      </c>
      <c r="F40" s="54">
        <v>11</v>
      </c>
      <c r="G40" s="208">
        <f t="shared" si="0"/>
        <v>401</v>
      </c>
      <c r="H40" s="661"/>
      <c r="I40" s="662"/>
      <c r="J40" s="220"/>
      <c r="K40" s="656"/>
      <c r="L40" s="145" t="s">
        <v>403</v>
      </c>
      <c r="M40" s="56">
        <v>66</v>
      </c>
      <c r="N40" s="56">
        <v>26</v>
      </c>
      <c r="O40" s="56">
        <v>0.4</v>
      </c>
      <c r="P40" s="56">
        <v>0</v>
      </c>
      <c r="Q40" s="56">
        <f t="shared" si="5"/>
        <v>92.4</v>
      </c>
      <c r="R40" s="658"/>
      <c r="S40" s="659"/>
    </row>
    <row r="41" spans="2:19" x14ac:dyDescent="0.2">
      <c r="B41" s="669"/>
      <c r="C41" s="209" t="s">
        <v>403</v>
      </c>
      <c r="D41" s="56">
        <v>2</v>
      </c>
      <c r="E41" s="56">
        <v>2</v>
      </c>
      <c r="F41" s="56">
        <v>0</v>
      </c>
      <c r="G41" s="56">
        <v>0</v>
      </c>
      <c r="H41" s="661" t="s">
        <v>416</v>
      </c>
      <c r="I41" s="662"/>
      <c r="J41" s="220"/>
      <c r="K41" s="657"/>
      <c r="L41" s="149">
        <v>0.6</v>
      </c>
      <c r="M41" s="56">
        <v>98</v>
      </c>
      <c r="N41" s="58">
        <v>40</v>
      </c>
      <c r="O41" s="58">
        <v>0.4</v>
      </c>
      <c r="P41" s="58">
        <v>0</v>
      </c>
      <c r="Q41" s="58">
        <f t="shared" si="5"/>
        <v>138.4</v>
      </c>
      <c r="R41" s="658"/>
      <c r="S41" s="659"/>
    </row>
    <row r="42" spans="2:19" ht="17.25" customHeight="1" thickBot="1" x14ac:dyDescent="0.25">
      <c r="B42" s="671"/>
      <c r="C42" s="212">
        <v>0.6</v>
      </c>
      <c r="D42" s="57">
        <v>4</v>
      </c>
      <c r="E42" s="57">
        <v>3</v>
      </c>
      <c r="F42" s="57">
        <v>0</v>
      </c>
      <c r="G42" s="57">
        <f t="shared" ref="G42" si="6">+D42+E42+F42</f>
        <v>7</v>
      </c>
      <c r="H42" s="663"/>
      <c r="I42" s="664"/>
      <c r="J42" s="220"/>
      <c r="K42" s="655" t="s">
        <v>415</v>
      </c>
      <c r="L42" s="143" t="s">
        <v>398</v>
      </c>
      <c r="M42" s="55">
        <f>+M43+M44</f>
        <v>76</v>
      </c>
      <c r="N42" s="55">
        <f>N43+N44</f>
        <v>47</v>
      </c>
      <c r="O42" s="55">
        <f>O43+O44</f>
        <v>4</v>
      </c>
      <c r="P42" s="55">
        <v>0</v>
      </c>
      <c r="Q42" s="144">
        <f t="shared" si="5"/>
        <v>127</v>
      </c>
      <c r="R42" s="658" t="s">
        <v>430</v>
      </c>
      <c r="S42" s="659"/>
    </row>
    <row r="43" spans="2:19" ht="15" customHeight="1" x14ac:dyDescent="0.2">
      <c r="B43" s="53"/>
      <c r="K43" s="656"/>
      <c r="L43" s="145" t="s">
        <v>403</v>
      </c>
      <c r="M43" s="56">
        <v>30</v>
      </c>
      <c r="N43" s="56">
        <v>19</v>
      </c>
      <c r="O43" s="56">
        <v>2</v>
      </c>
      <c r="P43" s="56">
        <v>0</v>
      </c>
      <c r="Q43" s="56">
        <f t="shared" si="5"/>
        <v>51</v>
      </c>
      <c r="R43" s="658"/>
      <c r="S43" s="659"/>
    </row>
    <row r="44" spans="2:19" ht="15.75" customHeight="1" x14ac:dyDescent="0.2">
      <c r="B44" s="53"/>
      <c r="K44" s="657"/>
      <c r="L44" s="149">
        <v>0.6</v>
      </c>
      <c r="M44" s="58">
        <v>46</v>
      </c>
      <c r="N44" s="58">
        <v>28</v>
      </c>
      <c r="O44" s="58">
        <v>2</v>
      </c>
      <c r="P44" s="58">
        <v>0</v>
      </c>
      <c r="Q44" s="58">
        <f t="shared" si="5"/>
        <v>76</v>
      </c>
      <c r="R44" s="658"/>
      <c r="S44" s="659"/>
    </row>
    <row r="45" spans="2:19" ht="27" customHeight="1" x14ac:dyDescent="0.2">
      <c r="B45" s="665" t="s">
        <v>854</v>
      </c>
      <c r="C45" s="665"/>
      <c r="D45" s="665"/>
      <c r="E45" s="665"/>
      <c r="F45" s="665"/>
      <c r="G45" s="665"/>
      <c r="H45" s="665"/>
      <c r="I45" s="665"/>
      <c r="J45" s="219"/>
      <c r="K45" s="655" t="s">
        <v>417</v>
      </c>
      <c r="L45" s="143" t="s">
        <v>398</v>
      </c>
      <c r="M45" s="55">
        <f>+M46+M47</f>
        <v>89</v>
      </c>
      <c r="N45" s="55">
        <f>N46+N47</f>
        <v>23</v>
      </c>
      <c r="O45" s="55">
        <f>O46+O47</f>
        <v>3.2</v>
      </c>
      <c r="P45" s="55">
        <v>0</v>
      </c>
      <c r="Q45" s="144">
        <f t="shared" si="5"/>
        <v>115.2</v>
      </c>
      <c r="R45" s="658" t="s">
        <v>430</v>
      </c>
      <c r="S45" s="659"/>
    </row>
    <row r="46" spans="2:19" x14ac:dyDescent="0.2">
      <c r="B46" s="53"/>
      <c r="K46" s="656"/>
      <c r="L46" s="145" t="s">
        <v>403</v>
      </c>
      <c r="M46" s="56">
        <v>36</v>
      </c>
      <c r="N46" s="56">
        <v>9</v>
      </c>
      <c r="O46" s="56">
        <v>1.2</v>
      </c>
      <c r="P46" s="56">
        <v>1</v>
      </c>
      <c r="Q46" s="56">
        <f t="shared" si="5"/>
        <v>47.2</v>
      </c>
      <c r="R46" s="658"/>
      <c r="S46" s="659"/>
    </row>
    <row r="47" spans="2:19" x14ac:dyDescent="0.2">
      <c r="B47" s="53"/>
      <c r="K47" s="657"/>
      <c r="L47" s="149">
        <v>0.6</v>
      </c>
      <c r="M47" s="58">
        <v>53</v>
      </c>
      <c r="N47" s="58">
        <v>14</v>
      </c>
      <c r="O47" s="58">
        <v>2</v>
      </c>
      <c r="P47" s="58">
        <v>2</v>
      </c>
      <c r="Q47" s="58">
        <f t="shared" si="5"/>
        <v>71</v>
      </c>
      <c r="R47" s="658"/>
      <c r="S47" s="659"/>
    </row>
    <row r="48" spans="2:19" ht="24.75" customHeight="1" x14ac:dyDescent="0.2">
      <c r="B48" s="53"/>
      <c r="K48" s="655" t="s">
        <v>723</v>
      </c>
      <c r="L48" s="143" t="s">
        <v>398</v>
      </c>
      <c r="M48" s="55">
        <f>+M49+M50</f>
        <v>226</v>
      </c>
      <c r="N48" s="55">
        <f>N49+N50</f>
        <v>97</v>
      </c>
      <c r="O48" s="55">
        <f>O49+O50</f>
        <v>12</v>
      </c>
      <c r="P48" s="55">
        <f>P12</f>
        <v>0</v>
      </c>
      <c r="Q48" s="144">
        <f t="shared" si="5"/>
        <v>335</v>
      </c>
      <c r="R48" s="658" t="s">
        <v>430</v>
      </c>
      <c r="S48" s="659"/>
    </row>
    <row r="49" spans="2:19" ht="45.75" customHeight="1" x14ac:dyDescent="0.2">
      <c r="B49" s="53"/>
      <c r="K49" s="656"/>
      <c r="L49" s="145" t="s">
        <v>403</v>
      </c>
      <c r="M49" s="56">
        <v>90</v>
      </c>
      <c r="N49" s="56">
        <v>39</v>
      </c>
      <c r="O49" s="56">
        <v>5</v>
      </c>
      <c r="P49" s="56">
        <v>0</v>
      </c>
      <c r="Q49" s="56">
        <f t="shared" si="5"/>
        <v>134</v>
      </c>
      <c r="R49" s="666"/>
      <c r="S49" s="667"/>
    </row>
    <row r="50" spans="2:19" x14ac:dyDescent="0.2">
      <c r="B50" s="53"/>
      <c r="K50" s="657"/>
      <c r="L50" s="149">
        <v>0.6</v>
      </c>
      <c r="M50" s="58">
        <v>136</v>
      </c>
      <c r="N50" s="58">
        <v>58</v>
      </c>
      <c r="O50" s="58">
        <v>7</v>
      </c>
      <c r="P50" s="58">
        <v>0</v>
      </c>
      <c r="Q50" s="58">
        <f t="shared" si="5"/>
        <v>201</v>
      </c>
      <c r="R50" s="658"/>
      <c r="S50" s="659"/>
    </row>
    <row r="51" spans="2:19" ht="27" customHeight="1" x14ac:dyDescent="0.2">
      <c r="B51" s="53"/>
      <c r="K51" s="655" t="s">
        <v>418</v>
      </c>
      <c r="L51" s="143" t="s">
        <v>398</v>
      </c>
      <c r="M51" s="55">
        <f>+M52+M53</f>
        <v>329</v>
      </c>
      <c r="N51" s="55">
        <f>N52+N53</f>
        <v>136</v>
      </c>
      <c r="O51" s="55">
        <f>O52+O53</f>
        <v>4</v>
      </c>
      <c r="P51" s="55">
        <f>P39+P42+P45</f>
        <v>0</v>
      </c>
      <c r="Q51" s="144">
        <f t="shared" ref="Q51:Q56" si="7">SUM(M51:P51)</f>
        <v>469</v>
      </c>
      <c r="R51" s="658" t="s">
        <v>430</v>
      </c>
      <c r="S51" s="659"/>
    </row>
    <row r="52" spans="2:19" x14ac:dyDescent="0.2">
      <c r="B52" s="53"/>
      <c r="K52" s="656"/>
      <c r="L52" s="145" t="s">
        <v>403</v>
      </c>
      <c r="M52" s="56">
        <v>131</v>
      </c>
      <c r="N52" s="56">
        <v>54</v>
      </c>
      <c r="O52" s="56">
        <v>2</v>
      </c>
      <c r="P52" s="56">
        <v>2</v>
      </c>
      <c r="Q52" s="56">
        <f t="shared" si="7"/>
        <v>189</v>
      </c>
      <c r="R52" s="658"/>
      <c r="S52" s="659"/>
    </row>
    <row r="53" spans="2:19" x14ac:dyDescent="0.2">
      <c r="B53" s="53"/>
      <c r="K53" s="657"/>
      <c r="L53" s="149">
        <v>0.6</v>
      </c>
      <c r="M53" s="58">
        <v>198</v>
      </c>
      <c r="N53" s="58">
        <v>82</v>
      </c>
      <c r="O53" s="58">
        <v>2</v>
      </c>
      <c r="P53" s="58">
        <f>P41+P44+P47</f>
        <v>2</v>
      </c>
      <c r="Q53" s="58">
        <f t="shared" si="7"/>
        <v>284</v>
      </c>
      <c r="R53" s="658"/>
      <c r="S53" s="659"/>
    </row>
    <row r="54" spans="2:19" ht="21" customHeight="1" x14ac:dyDescent="0.2">
      <c r="B54" s="53"/>
      <c r="K54" s="655" t="s">
        <v>419</v>
      </c>
      <c r="L54" s="143" t="s">
        <v>398</v>
      </c>
      <c r="M54" s="55">
        <f>M39+M42+M45</f>
        <v>329</v>
      </c>
      <c r="N54" s="55">
        <f>N12</f>
        <v>163</v>
      </c>
      <c r="O54" s="55">
        <f>O12</f>
        <v>11</v>
      </c>
      <c r="P54" s="55">
        <f>P12</f>
        <v>0</v>
      </c>
      <c r="Q54" s="144">
        <f t="shared" si="7"/>
        <v>503</v>
      </c>
      <c r="R54" s="658" t="s">
        <v>430</v>
      </c>
      <c r="S54" s="659"/>
    </row>
    <row r="55" spans="2:19" ht="15.75" customHeight="1" x14ac:dyDescent="0.2">
      <c r="B55" s="53"/>
      <c r="K55" s="656"/>
      <c r="L55" s="145" t="s">
        <v>403</v>
      </c>
      <c r="M55" s="58">
        <v>0</v>
      </c>
      <c r="N55" s="56">
        <v>0</v>
      </c>
      <c r="O55" s="56">
        <v>0</v>
      </c>
      <c r="P55" s="56">
        <v>0</v>
      </c>
      <c r="Q55" s="56">
        <f t="shared" si="7"/>
        <v>0</v>
      </c>
      <c r="R55" s="661"/>
      <c r="S55" s="662"/>
    </row>
    <row r="56" spans="2:19" ht="13.5" thickBot="1" x14ac:dyDescent="0.25">
      <c r="B56" s="53"/>
      <c r="K56" s="660"/>
      <c r="L56" s="150">
        <v>0.6</v>
      </c>
      <c r="M56" s="57">
        <v>0</v>
      </c>
      <c r="N56" s="57">
        <v>0</v>
      </c>
      <c r="O56" s="57">
        <v>0</v>
      </c>
      <c r="P56" s="57">
        <v>0</v>
      </c>
      <c r="Q56" s="57">
        <f t="shared" si="7"/>
        <v>0</v>
      </c>
      <c r="R56" s="663"/>
      <c r="S56" s="664"/>
    </row>
    <row r="57" spans="2:19" ht="12.75" customHeight="1" x14ac:dyDescent="0.2">
      <c r="B57" s="53"/>
    </row>
    <row r="58" spans="2:19" x14ac:dyDescent="0.2">
      <c r="B58" s="53"/>
      <c r="K58" s="53" t="s">
        <v>733</v>
      </c>
    </row>
    <row r="59" spans="2:19" x14ac:dyDescent="0.2">
      <c r="B59" s="53"/>
    </row>
    <row r="60" spans="2:19" ht="12.75" customHeight="1" x14ac:dyDescent="0.2">
      <c r="B60" s="53"/>
    </row>
    <row r="61" spans="2:19" x14ac:dyDescent="0.2">
      <c r="B61" s="53"/>
    </row>
    <row r="62" spans="2:19" x14ac:dyDescent="0.2">
      <c r="B62" s="53"/>
    </row>
    <row r="63" spans="2:19" ht="12.75" customHeight="1" x14ac:dyDescent="0.2">
      <c r="B63" s="53"/>
    </row>
    <row r="64" spans="2:19" x14ac:dyDescent="0.2">
      <c r="B64" s="53"/>
    </row>
    <row r="65" spans="2:2" x14ac:dyDescent="0.2">
      <c r="B65" s="53"/>
    </row>
    <row r="66" spans="2:2" ht="12.75" customHeight="1" x14ac:dyDescent="0.2">
      <c r="B66" s="53"/>
    </row>
    <row r="67" spans="2:2" ht="15.75" customHeight="1" x14ac:dyDescent="0.2">
      <c r="B67" s="53"/>
    </row>
    <row r="68" spans="2:2" ht="15.75" customHeight="1" x14ac:dyDescent="0.2">
      <c r="B68" s="53"/>
    </row>
    <row r="69" spans="2:2" ht="12.75" customHeight="1" x14ac:dyDescent="0.2">
      <c r="B69" s="53"/>
    </row>
    <row r="70" spans="2:2" ht="15.75" customHeight="1" x14ac:dyDescent="0.2">
      <c r="B70" s="53"/>
    </row>
    <row r="71" spans="2:2" ht="15.75" customHeight="1" x14ac:dyDescent="0.2">
      <c r="B71" s="53"/>
    </row>
    <row r="72" spans="2:2" ht="12.75" customHeight="1" x14ac:dyDescent="0.2">
      <c r="B72" s="53"/>
    </row>
    <row r="73" spans="2:2" ht="15.75" customHeight="1" x14ac:dyDescent="0.2">
      <c r="B73" s="53"/>
    </row>
    <row r="74" spans="2:2" ht="15.75" customHeight="1" x14ac:dyDescent="0.2">
      <c r="B74" s="53"/>
    </row>
    <row r="75" spans="2:2" x14ac:dyDescent="0.2">
      <c r="B75" s="53"/>
    </row>
    <row r="76" spans="2:2" ht="15.75" customHeight="1" x14ac:dyDescent="0.2">
      <c r="B76" s="53"/>
    </row>
    <row r="77" spans="2:2" ht="15.75" customHeight="1" x14ac:dyDescent="0.2">
      <c r="B77" s="53"/>
    </row>
    <row r="78" spans="2:2" ht="19.5" customHeight="1" x14ac:dyDescent="0.2">
      <c r="B78" s="53"/>
    </row>
    <row r="79" spans="2:2" ht="65.25" customHeight="1" x14ac:dyDescent="0.2">
      <c r="B79" s="53"/>
    </row>
    <row r="80" spans="2:2" x14ac:dyDescent="0.2">
      <c r="B80" s="53"/>
    </row>
    <row r="81" spans="2:2" x14ac:dyDescent="0.2">
      <c r="B81" s="53"/>
    </row>
  </sheetData>
  <mergeCells count="138">
    <mergeCell ref="B2:I3"/>
    <mergeCell ref="K2:K5"/>
    <mergeCell ref="L2:R2"/>
    <mergeCell ref="S2:S5"/>
    <mergeCell ref="L3:R3"/>
    <mergeCell ref="B4:F5"/>
    <mergeCell ref="L4:R4"/>
    <mergeCell ref="L5:R5"/>
    <mergeCell ref="S6:S7"/>
    <mergeCell ref="B7:C8"/>
    <mergeCell ref="D7:D8"/>
    <mergeCell ref="E7:E8"/>
    <mergeCell ref="F7:F8"/>
    <mergeCell ref="G7:G8"/>
    <mergeCell ref="H7:I8"/>
    <mergeCell ref="K8:L8"/>
    <mergeCell ref="M8:N8"/>
    <mergeCell ref="O8:P8"/>
    <mergeCell ref="B6:I6"/>
    <mergeCell ref="K6:L7"/>
    <mergeCell ref="M6:N7"/>
    <mergeCell ref="O6:P7"/>
    <mergeCell ref="Q6:Q7"/>
    <mergeCell ref="R6:R7"/>
    <mergeCell ref="H9:I9"/>
    <mergeCell ref="K9:S9"/>
    <mergeCell ref="B10:B12"/>
    <mergeCell ref="H10:I10"/>
    <mergeCell ref="K10:L11"/>
    <mergeCell ref="M10:M11"/>
    <mergeCell ref="N10:N11"/>
    <mergeCell ref="O10:O11"/>
    <mergeCell ref="P10:P11"/>
    <mergeCell ref="Q10:Q11"/>
    <mergeCell ref="R10:S11"/>
    <mergeCell ref="H11:I11"/>
    <mergeCell ref="H12:I12"/>
    <mergeCell ref="K12:K14"/>
    <mergeCell ref="R12:S12"/>
    <mergeCell ref="B13:B15"/>
    <mergeCell ref="H13:I13"/>
    <mergeCell ref="R13:S13"/>
    <mergeCell ref="H14:I14"/>
    <mergeCell ref="R14:S14"/>
    <mergeCell ref="H15:I15"/>
    <mergeCell ref="K15:K17"/>
    <mergeCell ref="R15:S15"/>
    <mergeCell ref="B16:B18"/>
    <mergeCell ref="H16:I16"/>
    <mergeCell ref="R16:S16"/>
    <mergeCell ref="H17:I17"/>
    <mergeCell ref="R17:S17"/>
    <mergeCell ref="H18:I18"/>
    <mergeCell ref="K18:K20"/>
    <mergeCell ref="H22:I22"/>
    <mergeCell ref="R22:S22"/>
    <mergeCell ref="H23:I23"/>
    <mergeCell ref="R23:S23"/>
    <mergeCell ref="H24:I24"/>
    <mergeCell ref="K24:K26"/>
    <mergeCell ref="R24:S24"/>
    <mergeCell ref="R18:S18"/>
    <mergeCell ref="B19:B21"/>
    <mergeCell ref="H19:I19"/>
    <mergeCell ref="R19:S19"/>
    <mergeCell ref="H20:I20"/>
    <mergeCell ref="R20:S20"/>
    <mergeCell ref="H21:I21"/>
    <mergeCell ref="K21:K23"/>
    <mergeCell ref="R21:S21"/>
    <mergeCell ref="B22:B24"/>
    <mergeCell ref="R28:S28"/>
    <mergeCell ref="H29:I29"/>
    <mergeCell ref="R29:S29"/>
    <mergeCell ref="H30:I30"/>
    <mergeCell ref="K30:K32"/>
    <mergeCell ref="R30:S30"/>
    <mergeCell ref="B25:B27"/>
    <mergeCell ref="H25:I25"/>
    <mergeCell ref="R25:S25"/>
    <mergeCell ref="H26:I26"/>
    <mergeCell ref="R26:S26"/>
    <mergeCell ref="H27:I27"/>
    <mergeCell ref="K27:K29"/>
    <mergeCell ref="R27:S27"/>
    <mergeCell ref="B28:B30"/>
    <mergeCell ref="H28:I28"/>
    <mergeCell ref="R34:S34"/>
    <mergeCell ref="H35:I35"/>
    <mergeCell ref="R35:S35"/>
    <mergeCell ref="H36:I36"/>
    <mergeCell ref="K36:K38"/>
    <mergeCell ref="R36:S36"/>
    <mergeCell ref="B31:B33"/>
    <mergeCell ref="H31:I31"/>
    <mergeCell ref="R31:S31"/>
    <mergeCell ref="H32:I32"/>
    <mergeCell ref="R32:S32"/>
    <mergeCell ref="H33:I33"/>
    <mergeCell ref="K33:K35"/>
    <mergeCell ref="R33:S33"/>
    <mergeCell ref="B34:B36"/>
    <mergeCell ref="H34:I34"/>
    <mergeCell ref="R40:S40"/>
    <mergeCell ref="H41:I41"/>
    <mergeCell ref="R41:S41"/>
    <mergeCell ref="H42:I42"/>
    <mergeCell ref="K42:K44"/>
    <mergeCell ref="R42:S42"/>
    <mergeCell ref="R43:S43"/>
    <mergeCell ref="R44:S44"/>
    <mergeCell ref="B37:B39"/>
    <mergeCell ref="H37:I37"/>
    <mergeCell ref="R37:S37"/>
    <mergeCell ref="H38:I38"/>
    <mergeCell ref="R38:S38"/>
    <mergeCell ref="H39:I39"/>
    <mergeCell ref="K39:K41"/>
    <mergeCell ref="R39:S39"/>
    <mergeCell ref="B40:B42"/>
    <mergeCell ref="H40:I40"/>
    <mergeCell ref="K51:K53"/>
    <mergeCell ref="R51:S51"/>
    <mergeCell ref="R52:S52"/>
    <mergeCell ref="R53:S53"/>
    <mergeCell ref="K54:K56"/>
    <mergeCell ref="R54:S54"/>
    <mergeCell ref="R55:S55"/>
    <mergeCell ref="R56:S56"/>
    <mergeCell ref="B45:I45"/>
    <mergeCell ref="K45:K47"/>
    <mergeCell ref="R45:S45"/>
    <mergeCell ref="R46:S46"/>
    <mergeCell ref="R47:S47"/>
    <mergeCell ref="K48:K50"/>
    <mergeCell ref="R48:S48"/>
    <mergeCell ref="R49:S49"/>
    <mergeCell ref="R50:S50"/>
  </mergeCells>
  <conditionalFormatting sqref="D29:F30 D32:F33 D35:F36 D41:F42 D14:F15 D38:F39 D10:F12 D20:F21 H10:H35 H37:H42 D23:F24 D26:F27 D17:F18">
    <cfRule type="cellIs" dxfId="60" priority="61" operator="lessThan">
      <formula>0</formula>
    </cfRule>
  </conditionalFormatting>
  <conditionalFormatting sqref="G13">
    <cfRule type="cellIs" dxfId="59" priority="59" operator="lessThan">
      <formula>0</formula>
    </cfRule>
  </conditionalFormatting>
  <conditionalFormatting sqref="G16">
    <cfRule type="cellIs" dxfId="58" priority="58" operator="lessThan">
      <formula>0</formula>
    </cfRule>
  </conditionalFormatting>
  <conditionalFormatting sqref="G19">
    <cfRule type="cellIs" dxfId="57" priority="57" operator="lessThan">
      <formula>0</formula>
    </cfRule>
  </conditionalFormatting>
  <conditionalFormatting sqref="H36">
    <cfRule type="cellIs" dxfId="56" priority="56" operator="lessThan">
      <formula>0</formula>
    </cfRule>
  </conditionalFormatting>
  <conditionalFormatting sqref="G17:G18 G23:G24 G29:G30 G32:G33 G35:G36 G41:G42 G14:G15 G26:G27 G38:G39 G10:G12 G20:G21">
    <cfRule type="cellIs" dxfId="55" priority="60" operator="lessThan">
      <formula>0</formula>
    </cfRule>
  </conditionalFormatting>
  <conditionalFormatting sqref="D16:F16">
    <cfRule type="cellIs" dxfId="54" priority="55" operator="lessThan">
      <formula>0</formula>
    </cfRule>
  </conditionalFormatting>
  <conditionalFormatting sqref="D19:F19">
    <cfRule type="cellIs" dxfId="53" priority="54" operator="lessThan">
      <formula>0</formula>
    </cfRule>
  </conditionalFormatting>
  <conditionalFormatting sqref="D22:F22">
    <cfRule type="cellIs" dxfId="52" priority="53" operator="lessThan">
      <formula>0</formula>
    </cfRule>
  </conditionalFormatting>
  <conditionalFormatting sqref="D25:F25">
    <cfRule type="cellIs" dxfId="51" priority="52" operator="lessThan">
      <formula>0</formula>
    </cfRule>
  </conditionalFormatting>
  <conditionalFormatting sqref="D28:F28">
    <cfRule type="cellIs" dxfId="50" priority="51" operator="lessThan">
      <formula>0</formula>
    </cfRule>
  </conditionalFormatting>
  <conditionalFormatting sqref="D31:F31">
    <cfRule type="cellIs" dxfId="49" priority="50" operator="lessThan">
      <formula>0</formula>
    </cfRule>
  </conditionalFormatting>
  <conditionalFormatting sqref="D34:F34">
    <cfRule type="cellIs" dxfId="48" priority="49" operator="lessThan">
      <formula>0</formula>
    </cfRule>
  </conditionalFormatting>
  <conditionalFormatting sqref="D37:F37">
    <cfRule type="cellIs" dxfId="47" priority="48" operator="lessThan">
      <formula>0</formula>
    </cfRule>
  </conditionalFormatting>
  <conditionalFormatting sqref="D40:F40">
    <cfRule type="cellIs" dxfId="46" priority="47" operator="lessThan">
      <formula>0</formula>
    </cfRule>
  </conditionalFormatting>
  <conditionalFormatting sqref="D13:F13">
    <cfRule type="cellIs" dxfId="45" priority="46" operator="lessThan">
      <formula>0</formula>
    </cfRule>
  </conditionalFormatting>
  <conditionalFormatting sqref="G22">
    <cfRule type="cellIs" dxfId="44" priority="45" operator="lessThan">
      <formula>0</formula>
    </cfRule>
  </conditionalFormatting>
  <conditionalFormatting sqref="G25">
    <cfRule type="cellIs" dxfId="43" priority="44" operator="lessThan">
      <formula>0</formula>
    </cfRule>
  </conditionalFormatting>
  <conditionalFormatting sqref="G28">
    <cfRule type="cellIs" dxfId="42" priority="43" operator="lessThan">
      <formula>0</formula>
    </cfRule>
  </conditionalFormatting>
  <conditionalFormatting sqref="G31">
    <cfRule type="cellIs" dxfId="41" priority="42" operator="lessThan">
      <formula>0</formula>
    </cfRule>
  </conditionalFormatting>
  <conditionalFormatting sqref="G34">
    <cfRule type="cellIs" dxfId="40" priority="41" operator="lessThan">
      <formula>0</formula>
    </cfRule>
  </conditionalFormatting>
  <conditionalFormatting sqref="G37">
    <cfRule type="cellIs" dxfId="39" priority="40" operator="lessThan">
      <formula>0</formula>
    </cfRule>
  </conditionalFormatting>
  <conditionalFormatting sqref="G40">
    <cfRule type="cellIs" dxfId="38" priority="39" operator="lessThan">
      <formula>0</formula>
    </cfRule>
  </conditionalFormatting>
  <conditionalFormatting sqref="P12:R12 M16:N17 M19:N20 P19:Q20 P25:Q26 M25:N26 M28:N29 P28:Q29 M36:N38 P34:Q38 P16:Q17 R18:R30 Q15 M12:N14 O13:Q14 M22:Q23 M31:Q32 M34:O35 R32:R35 P40:R41 R37:R38 M40:N41">
    <cfRule type="cellIs" dxfId="37" priority="38" operator="lessThan">
      <formula>0</formula>
    </cfRule>
  </conditionalFormatting>
  <conditionalFormatting sqref="R13:R14 R43:R44 R46:R47 R49:R50 R52:R53 R55:R56">
    <cfRule type="cellIs" dxfId="36" priority="37" operator="lessThan">
      <formula>0</formula>
    </cfRule>
  </conditionalFormatting>
  <conditionalFormatting sqref="O12 O16:O17 O19:O20 O25:O26 O28:O29 O36:O38 O40:O41">
    <cfRule type="cellIs" dxfId="35" priority="36" operator="lessThan">
      <formula>0</formula>
    </cfRule>
  </conditionalFormatting>
  <conditionalFormatting sqref="M15:N15 P15">
    <cfRule type="cellIs" dxfId="34" priority="35" operator="lessThan">
      <formula>0</formula>
    </cfRule>
  </conditionalFormatting>
  <conditionalFormatting sqref="O15">
    <cfRule type="cellIs" dxfId="33" priority="34" operator="lessThan">
      <formula>0</formula>
    </cfRule>
  </conditionalFormatting>
  <conditionalFormatting sqref="Q18">
    <cfRule type="cellIs" dxfId="32" priority="33" operator="lessThan">
      <formula>0</formula>
    </cfRule>
  </conditionalFormatting>
  <conditionalFormatting sqref="M18:N18 P18">
    <cfRule type="cellIs" dxfId="31" priority="32" operator="lessThan">
      <formula>0</formula>
    </cfRule>
  </conditionalFormatting>
  <conditionalFormatting sqref="O18">
    <cfRule type="cellIs" dxfId="30" priority="31" operator="lessThan">
      <formula>0</formula>
    </cfRule>
  </conditionalFormatting>
  <conditionalFormatting sqref="M24:N24 P24:Q24">
    <cfRule type="cellIs" dxfId="29" priority="30" operator="lessThan">
      <formula>0</formula>
    </cfRule>
  </conditionalFormatting>
  <conditionalFormatting sqref="O24">
    <cfRule type="cellIs" dxfId="28" priority="29" operator="lessThan">
      <formula>0</formula>
    </cfRule>
  </conditionalFormatting>
  <conditionalFormatting sqref="Q27">
    <cfRule type="cellIs" dxfId="27" priority="28" operator="lessThan">
      <formula>0</formula>
    </cfRule>
  </conditionalFormatting>
  <conditionalFormatting sqref="Q30">
    <cfRule type="cellIs" dxfId="26" priority="27" operator="lessThan">
      <formula>0</formula>
    </cfRule>
  </conditionalFormatting>
  <conditionalFormatting sqref="Q33">
    <cfRule type="cellIs" dxfId="25" priority="26" operator="lessThan">
      <formula>0</formula>
    </cfRule>
  </conditionalFormatting>
  <conditionalFormatting sqref="M21:N21 P21:Q21">
    <cfRule type="cellIs" dxfId="24" priority="25" operator="lessThan">
      <formula>0</formula>
    </cfRule>
  </conditionalFormatting>
  <conditionalFormatting sqref="O21">
    <cfRule type="cellIs" dxfId="23" priority="24" operator="lessThan">
      <formula>0</formula>
    </cfRule>
  </conditionalFormatting>
  <conditionalFormatting sqref="M39:N39 P39:Q39">
    <cfRule type="cellIs" dxfId="22" priority="23" operator="lessThan">
      <formula>0</formula>
    </cfRule>
  </conditionalFormatting>
  <conditionalFormatting sqref="O39">
    <cfRule type="cellIs" dxfId="21" priority="22" operator="lessThan">
      <formula>0</formula>
    </cfRule>
  </conditionalFormatting>
  <conditionalFormatting sqref="R51">
    <cfRule type="cellIs" dxfId="20" priority="21" operator="lessThan">
      <formula>0</formula>
    </cfRule>
  </conditionalFormatting>
  <conditionalFormatting sqref="P43:Q44 P46:Q47 P49:Q50 P52:Q53 P55:Q56 M43:N44 M46:N47 M52:N53 M55:N56 M49:N50">
    <cfRule type="cellIs" dxfId="19" priority="20" operator="lessThan">
      <formula>0</formula>
    </cfRule>
  </conditionalFormatting>
  <conditionalFormatting sqref="O43:O44 O46:O47 O49:O50 O52:O53 O55:O56">
    <cfRule type="cellIs" dxfId="18" priority="19" operator="lessThan">
      <formula>0</formula>
    </cfRule>
  </conditionalFormatting>
  <conditionalFormatting sqref="M42:N42 M45:N45 M51:N51 N54 P42:Q42 P45:Q45 P48:Q48 P51:Q51 P54:Q54 M48">
    <cfRule type="cellIs" dxfId="17" priority="18" operator="lessThan">
      <formula>0</formula>
    </cfRule>
  </conditionalFormatting>
  <conditionalFormatting sqref="O42 O45 O48 O51 O54">
    <cfRule type="cellIs" dxfId="16" priority="17" operator="lessThan">
      <formula>0</formula>
    </cfRule>
  </conditionalFormatting>
  <conditionalFormatting sqref="R54">
    <cfRule type="cellIs" dxfId="15" priority="16" operator="lessThan">
      <formula>0</formula>
    </cfRule>
  </conditionalFormatting>
  <conditionalFormatting sqref="R31">
    <cfRule type="cellIs" dxfId="14" priority="15" operator="lessThan">
      <formula>0</formula>
    </cfRule>
  </conditionalFormatting>
  <conditionalFormatting sqref="M27:N27 P27">
    <cfRule type="cellIs" dxfId="13" priority="14" operator="lessThan">
      <formula>0</formula>
    </cfRule>
  </conditionalFormatting>
  <conditionalFormatting sqref="O27">
    <cfRule type="cellIs" dxfId="12" priority="13" operator="lessThan">
      <formula>0</formula>
    </cfRule>
  </conditionalFormatting>
  <conditionalFormatting sqref="M30:N30 P30">
    <cfRule type="cellIs" dxfId="11" priority="12" operator="lessThan">
      <formula>0</formula>
    </cfRule>
  </conditionalFormatting>
  <conditionalFormatting sqref="O30">
    <cfRule type="cellIs" dxfId="10" priority="11" operator="lessThan">
      <formula>0</formula>
    </cfRule>
  </conditionalFormatting>
  <conditionalFormatting sqref="M33:N33 P33">
    <cfRule type="cellIs" dxfId="9" priority="10" operator="lessThan">
      <formula>0</formula>
    </cfRule>
  </conditionalFormatting>
  <conditionalFormatting sqref="O33">
    <cfRule type="cellIs" dxfId="8" priority="9" operator="lessThan">
      <formula>0</formula>
    </cfRule>
  </conditionalFormatting>
  <conditionalFormatting sqref="R15:R17">
    <cfRule type="cellIs" dxfId="7" priority="8" operator="lessThan">
      <formula>0</formula>
    </cfRule>
  </conditionalFormatting>
  <conditionalFormatting sqref="R48">
    <cfRule type="cellIs" dxfId="6" priority="7" operator="lessThan">
      <formula>0</formula>
    </cfRule>
  </conditionalFormatting>
  <conditionalFormatting sqref="R45">
    <cfRule type="cellIs" dxfId="5" priority="6" operator="lessThan">
      <formula>0</formula>
    </cfRule>
  </conditionalFormatting>
  <conditionalFormatting sqref="R42">
    <cfRule type="cellIs" dxfId="4" priority="5" operator="lessThan">
      <formula>0</formula>
    </cfRule>
  </conditionalFormatting>
  <conditionalFormatting sqref="R39">
    <cfRule type="cellIs" dxfId="3" priority="4" operator="lessThan">
      <formula>0</formula>
    </cfRule>
  </conditionalFormatting>
  <conditionalFormatting sqref="R36">
    <cfRule type="cellIs" dxfId="2" priority="3" operator="lessThan">
      <formula>0</formula>
    </cfRule>
  </conditionalFormatting>
  <conditionalFormatting sqref="M54">
    <cfRule type="cellIs" dxfId="1" priority="2" operator="lessThan">
      <formula>0</formula>
    </cfRule>
  </conditionalFormatting>
  <conditionalFormatting sqref="N48">
    <cfRule type="cellIs" dxfId="0" priority="1" operator="lessThan">
      <formula>0</formula>
    </cfRule>
  </conditionalFormatting>
  <dataValidations count="1">
    <dataValidation type="list" allowBlank="1" showInputMessage="1" showErrorMessage="1" sqref="K54:K56 K39:K51 K24:K36" xr:uid="{00000000-0002-0000-0100-000000000000}">
      <formula1>#REF!</formula1>
    </dataValidation>
  </dataValidations>
  <pageMargins left="0.70866141732283472" right="0.70866141732283472" top="0.74803149606299213" bottom="0.74803149606299213" header="0.31496062992125984" footer="0.31496062992125984"/>
  <pageSetup scale="8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Z277"/>
  <sheetViews>
    <sheetView showGridLines="0" tabSelected="1" zoomScale="50" zoomScaleNormal="50" zoomScalePageLayoutView="95" workbookViewId="0">
      <pane xSplit="1" topLeftCell="B1" activePane="topRight" state="frozen"/>
      <selection pane="topRight" activeCell="L17" sqref="L17:M17"/>
    </sheetView>
  </sheetViews>
  <sheetFormatPr baseColWidth="10" defaultColWidth="10.85546875" defaultRowHeight="12.75" x14ac:dyDescent="0.2"/>
  <cols>
    <col min="1" max="1" width="5.140625" style="1" customWidth="1"/>
    <col min="2" max="2" width="8.28515625" style="1" customWidth="1"/>
    <col min="3" max="3" width="10.5703125" style="1" customWidth="1"/>
    <col min="4" max="4" width="10.85546875" style="1" customWidth="1"/>
    <col min="5" max="5" width="9.42578125" style="1" customWidth="1"/>
    <col min="6" max="6" width="26.140625" style="1" customWidth="1"/>
    <col min="7" max="7" width="12.7109375" style="1" customWidth="1"/>
    <col min="8" max="8" width="14" style="1" customWidth="1"/>
    <col min="9" max="9" width="2.42578125" style="1" hidden="1" customWidth="1"/>
    <col min="10" max="10" width="6.7109375" style="1" customWidth="1"/>
    <col min="11" max="11" width="30.28515625" style="1" customWidth="1"/>
    <col min="12" max="12" width="18.28515625" style="1" customWidth="1"/>
    <col min="13" max="13" width="8.7109375" style="1" customWidth="1"/>
    <col min="14" max="14" width="23" style="1" customWidth="1"/>
    <col min="15" max="15" width="15" style="1" customWidth="1"/>
    <col min="16" max="16" width="23" style="1" customWidth="1"/>
    <col min="17" max="17" width="24.140625" style="1" customWidth="1"/>
    <col min="18" max="18" width="16.42578125" style="1" customWidth="1"/>
    <col min="19" max="19" width="44.42578125" style="1" customWidth="1"/>
    <col min="20" max="20" width="8.42578125" style="1" customWidth="1"/>
    <col min="21" max="21" width="10.140625" style="1" customWidth="1"/>
    <col min="22" max="22" width="11.42578125" style="1" bestFit="1" customWidth="1"/>
    <col min="23" max="24" width="11.5703125" style="1" customWidth="1"/>
    <col min="25" max="16384" width="10.85546875" style="1"/>
  </cols>
  <sheetData>
    <row r="1" spans="1:21" ht="10.5" customHeight="1" x14ac:dyDescent="0.2">
      <c r="B1" s="288"/>
      <c r="C1" s="289"/>
      <c r="D1" s="289"/>
      <c r="E1" s="289"/>
      <c r="F1" s="289"/>
      <c r="G1" s="289"/>
      <c r="H1" s="289"/>
      <c r="I1" s="289"/>
      <c r="J1" s="289"/>
      <c r="K1" s="289"/>
      <c r="L1" s="289"/>
      <c r="M1" s="289"/>
      <c r="N1" s="289"/>
      <c r="O1" s="289"/>
      <c r="P1" s="289"/>
      <c r="Q1" s="289"/>
      <c r="R1" s="289"/>
      <c r="S1" s="289"/>
      <c r="T1" s="289"/>
      <c r="U1" s="290"/>
    </row>
    <row r="2" spans="1:21" ht="25.5" customHeight="1" x14ac:dyDescent="0.2">
      <c r="B2" s="890" t="s">
        <v>136</v>
      </c>
      <c r="C2" s="891"/>
      <c r="D2" s="891"/>
      <c r="E2" s="891"/>
      <c r="F2" s="891"/>
      <c r="G2" s="891"/>
      <c r="H2" s="891"/>
      <c r="I2" s="891"/>
      <c r="J2" s="891"/>
      <c r="K2" s="891"/>
      <c r="L2" s="891"/>
      <c r="M2" s="891"/>
      <c r="N2" s="891"/>
      <c r="O2" s="891"/>
      <c r="P2" s="891"/>
      <c r="Q2" s="891"/>
      <c r="R2" s="891"/>
      <c r="S2" s="891"/>
      <c r="T2" s="891"/>
      <c r="U2" s="892"/>
    </row>
    <row r="3" spans="1:21" ht="21.75" customHeight="1" x14ac:dyDescent="0.2">
      <c r="A3" s="1" t="s">
        <v>710</v>
      </c>
      <c r="B3" s="893" t="s">
        <v>137</v>
      </c>
      <c r="C3" s="894"/>
      <c r="D3" s="894"/>
      <c r="E3" s="894"/>
      <c r="F3" s="894"/>
      <c r="G3" s="894"/>
      <c r="H3" s="894"/>
      <c r="I3" s="894"/>
      <c r="J3" s="894"/>
      <c r="K3" s="894"/>
      <c r="L3" s="894"/>
      <c r="M3" s="894"/>
      <c r="N3" s="894"/>
      <c r="O3" s="894"/>
      <c r="P3" s="894"/>
      <c r="Q3" s="894"/>
      <c r="R3" s="894"/>
      <c r="S3" s="894"/>
      <c r="T3" s="894"/>
      <c r="U3" s="895"/>
    </row>
    <row r="4" spans="1:21" ht="21" customHeight="1" x14ac:dyDescent="0.2">
      <c r="B4" s="779" t="s">
        <v>138</v>
      </c>
      <c r="C4" s="779"/>
      <c r="D4" s="780" t="s">
        <v>139</v>
      </c>
      <c r="E4" s="780"/>
      <c r="F4" s="896" t="s">
        <v>140</v>
      </c>
      <c r="G4" s="781" t="s">
        <v>141</v>
      </c>
      <c r="H4" s="781"/>
      <c r="I4" s="781"/>
      <c r="J4" s="781"/>
      <c r="K4" s="781"/>
      <c r="L4" s="898"/>
      <c r="M4" s="899"/>
      <c r="N4" s="898" t="s">
        <v>142</v>
      </c>
      <c r="O4" s="900"/>
      <c r="P4" s="900"/>
      <c r="Q4" s="900"/>
      <c r="R4" s="899"/>
      <c r="S4" s="901" t="s">
        <v>99</v>
      </c>
      <c r="T4" s="902"/>
      <c r="U4" s="903"/>
    </row>
    <row r="5" spans="1:21" ht="47.25" customHeight="1" x14ac:dyDescent="0.2">
      <c r="B5" s="779"/>
      <c r="C5" s="779"/>
      <c r="D5" s="780"/>
      <c r="E5" s="780"/>
      <c r="F5" s="897"/>
      <c r="G5" s="761" t="s">
        <v>143</v>
      </c>
      <c r="H5" s="780"/>
      <c r="I5" s="780"/>
      <c r="J5" s="761" t="s">
        <v>144</v>
      </c>
      <c r="K5" s="761"/>
      <c r="L5" s="761" t="s">
        <v>145</v>
      </c>
      <c r="M5" s="761"/>
      <c r="N5" s="163" t="s">
        <v>146</v>
      </c>
      <c r="O5" s="163" t="s">
        <v>147</v>
      </c>
      <c r="P5" s="29" t="s">
        <v>148</v>
      </c>
      <c r="Q5" s="907" t="s">
        <v>149</v>
      </c>
      <c r="R5" s="908"/>
      <c r="S5" s="904"/>
      <c r="T5" s="905"/>
      <c r="U5" s="906"/>
    </row>
    <row r="6" spans="1:21" ht="39.75" customHeight="1" x14ac:dyDescent="0.25">
      <c r="B6" s="249" t="s">
        <v>150</v>
      </c>
      <c r="C6" s="251"/>
      <c r="D6" s="853" t="s">
        <v>151</v>
      </c>
      <c r="E6" s="854"/>
      <c r="F6" s="79" t="s">
        <v>152</v>
      </c>
      <c r="G6" s="809"/>
      <c r="H6" s="809"/>
      <c r="I6" s="809"/>
      <c r="J6" s="419" t="s">
        <v>153</v>
      </c>
      <c r="K6" s="419"/>
      <c r="L6" s="856"/>
      <c r="M6" s="856"/>
      <c r="N6" s="110">
        <v>5268448465</v>
      </c>
      <c r="O6" s="30"/>
      <c r="P6" s="31"/>
      <c r="Q6" s="882">
        <v>0</v>
      </c>
      <c r="R6" s="883">
        <v>0</v>
      </c>
      <c r="S6" s="173"/>
      <c r="T6" s="174"/>
      <c r="U6" s="175"/>
    </row>
    <row r="7" spans="1:21" ht="39.75" customHeight="1" x14ac:dyDescent="0.25">
      <c r="B7" s="249" t="s">
        <v>154</v>
      </c>
      <c r="C7" s="251"/>
      <c r="D7" s="853" t="s">
        <v>151</v>
      </c>
      <c r="E7" s="854"/>
      <c r="F7" s="79" t="s">
        <v>152</v>
      </c>
      <c r="G7" s="809"/>
      <c r="H7" s="809"/>
      <c r="I7" s="809"/>
      <c r="J7" s="855" t="s">
        <v>155</v>
      </c>
      <c r="K7" s="855"/>
      <c r="L7" s="855"/>
      <c r="M7" s="855"/>
      <c r="N7" s="32">
        <v>20324681095</v>
      </c>
      <c r="O7" s="30"/>
      <c r="P7" s="31"/>
      <c r="Q7" s="882">
        <v>0</v>
      </c>
      <c r="R7" s="883">
        <v>0</v>
      </c>
      <c r="S7" s="173"/>
      <c r="T7" s="174"/>
      <c r="U7" s="175"/>
    </row>
    <row r="8" spans="1:21" ht="39.75" customHeight="1" x14ac:dyDescent="0.25">
      <c r="B8" s="249" t="s">
        <v>156</v>
      </c>
      <c r="C8" s="251"/>
      <c r="D8" s="853" t="s">
        <v>151</v>
      </c>
      <c r="E8" s="854"/>
      <c r="F8" s="79" t="s">
        <v>152</v>
      </c>
      <c r="G8" s="809"/>
      <c r="H8" s="809"/>
      <c r="I8" s="809"/>
      <c r="J8" s="855" t="s">
        <v>157</v>
      </c>
      <c r="K8" s="855"/>
      <c r="L8" s="855"/>
      <c r="M8" s="855"/>
      <c r="N8" s="32">
        <v>26799206349</v>
      </c>
      <c r="O8" s="30"/>
      <c r="P8" s="31"/>
      <c r="Q8" s="882">
        <v>0</v>
      </c>
      <c r="R8" s="883">
        <v>0</v>
      </c>
      <c r="S8" s="173"/>
      <c r="T8" s="174"/>
      <c r="U8" s="175"/>
    </row>
    <row r="9" spans="1:21" ht="131.25" customHeight="1" x14ac:dyDescent="0.25">
      <c r="B9" s="249" t="s">
        <v>158</v>
      </c>
      <c r="C9" s="251"/>
      <c r="D9" s="853" t="s">
        <v>151</v>
      </c>
      <c r="E9" s="854"/>
      <c r="F9" s="79" t="s">
        <v>152</v>
      </c>
      <c r="G9" s="809"/>
      <c r="H9" s="809"/>
      <c r="I9" s="809"/>
      <c r="J9" s="855" t="s">
        <v>159</v>
      </c>
      <c r="K9" s="855"/>
      <c r="L9" s="855"/>
      <c r="M9" s="855"/>
      <c r="N9" s="33">
        <v>62112039495.099998</v>
      </c>
      <c r="O9" s="172"/>
      <c r="P9" s="34"/>
      <c r="Q9" s="882">
        <v>0</v>
      </c>
      <c r="R9" s="883">
        <v>0</v>
      </c>
      <c r="S9" s="884" t="s">
        <v>504</v>
      </c>
      <c r="T9" s="885"/>
      <c r="U9" s="886"/>
    </row>
    <row r="10" spans="1:21" ht="48.75" customHeight="1" x14ac:dyDescent="0.25">
      <c r="B10" s="249" t="s">
        <v>160</v>
      </c>
      <c r="C10" s="251"/>
      <c r="D10" s="853" t="s">
        <v>151</v>
      </c>
      <c r="E10" s="854"/>
      <c r="F10" s="79" t="s">
        <v>152</v>
      </c>
      <c r="G10" s="809"/>
      <c r="H10" s="809"/>
      <c r="I10" s="809"/>
      <c r="J10" s="855" t="s">
        <v>161</v>
      </c>
      <c r="K10" s="855"/>
      <c r="L10" s="855"/>
      <c r="M10" s="855"/>
      <c r="N10" s="33">
        <v>48547865289.099998</v>
      </c>
      <c r="O10" s="172"/>
      <c r="P10" s="34"/>
      <c r="Q10" s="882">
        <v>0</v>
      </c>
      <c r="R10" s="883">
        <v>0</v>
      </c>
      <c r="S10" s="887"/>
      <c r="T10" s="888"/>
      <c r="U10" s="889"/>
    </row>
    <row r="11" spans="1:21" ht="39.75" customHeight="1" x14ac:dyDescent="0.25">
      <c r="B11" s="249" t="s">
        <v>162</v>
      </c>
      <c r="C11" s="251"/>
      <c r="D11" s="853" t="s">
        <v>151</v>
      </c>
      <c r="E11" s="854"/>
      <c r="F11" s="79" t="s">
        <v>152</v>
      </c>
      <c r="G11" s="809"/>
      <c r="H11" s="809"/>
      <c r="I11" s="809"/>
      <c r="J11" s="855" t="s">
        <v>163</v>
      </c>
      <c r="K11" s="855"/>
      <c r="L11" s="855"/>
      <c r="M11" s="855"/>
      <c r="N11" s="33">
        <v>49940241269.099998</v>
      </c>
      <c r="O11" s="172"/>
      <c r="P11" s="34"/>
      <c r="Q11" s="882">
        <v>0</v>
      </c>
      <c r="R11" s="883">
        <v>0</v>
      </c>
      <c r="S11" s="173"/>
      <c r="T11" s="174"/>
      <c r="U11" s="175"/>
    </row>
    <row r="12" spans="1:21" ht="39.75" customHeight="1" x14ac:dyDescent="0.25">
      <c r="B12" s="249" t="s">
        <v>164</v>
      </c>
      <c r="C12" s="251"/>
      <c r="D12" s="853" t="s">
        <v>151</v>
      </c>
      <c r="E12" s="854"/>
      <c r="F12" s="79" t="s">
        <v>152</v>
      </c>
      <c r="G12" s="809"/>
      <c r="H12" s="809"/>
      <c r="I12" s="809"/>
      <c r="J12" s="855" t="s">
        <v>165</v>
      </c>
      <c r="K12" s="855"/>
      <c r="L12" s="855"/>
      <c r="M12" s="855"/>
      <c r="N12" s="33">
        <v>42430490883.199997</v>
      </c>
      <c r="O12" s="172"/>
      <c r="P12" s="34"/>
      <c r="Q12" s="882">
        <v>0</v>
      </c>
      <c r="R12" s="883">
        <v>0</v>
      </c>
      <c r="S12" s="173"/>
      <c r="T12" s="174"/>
      <c r="U12" s="175"/>
    </row>
    <row r="13" spans="1:21" ht="39.75" customHeight="1" x14ac:dyDescent="0.25">
      <c r="B13" s="249" t="s">
        <v>166</v>
      </c>
      <c r="C13" s="251"/>
      <c r="D13" s="853" t="s">
        <v>151</v>
      </c>
      <c r="E13" s="854"/>
      <c r="F13" s="79" t="s">
        <v>152</v>
      </c>
      <c r="G13" s="809"/>
      <c r="H13" s="809"/>
      <c r="I13" s="809"/>
      <c r="J13" s="855" t="s">
        <v>167</v>
      </c>
      <c r="K13" s="855"/>
      <c r="L13" s="855"/>
      <c r="M13" s="855"/>
      <c r="N13" s="33">
        <v>24948005269.599998</v>
      </c>
      <c r="O13" s="172"/>
      <c r="P13" s="35"/>
      <c r="Q13" s="882">
        <v>0</v>
      </c>
      <c r="R13" s="883">
        <v>0</v>
      </c>
      <c r="S13" s="173"/>
      <c r="T13" s="174"/>
      <c r="U13" s="175"/>
    </row>
    <row r="14" spans="1:21" ht="39.75" customHeight="1" x14ac:dyDescent="0.25">
      <c r="B14" s="873"/>
      <c r="C14" s="874"/>
      <c r="D14" s="875"/>
      <c r="E14" s="876"/>
      <c r="F14" s="36"/>
      <c r="G14" s="877"/>
      <c r="H14" s="877"/>
      <c r="I14" s="877"/>
      <c r="J14" s="878"/>
      <c r="K14" s="878"/>
      <c r="L14" s="879"/>
      <c r="M14" s="879"/>
      <c r="N14" s="112">
        <f>SUM(N6:N13)</f>
        <v>280370978115.09998</v>
      </c>
      <c r="O14" s="37"/>
      <c r="P14" s="38"/>
      <c r="Q14" s="880">
        <v>0</v>
      </c>
      <c r="R14" s="881">
        <v>0</v>
      </c>
      <c r="S14" s="872"/>
      <c r="T14" s="872"/>
      <c r="U14" s="872"/>
    </row>
    <row r="15" spans="1:21" ht="39.75" customHeight="1" x14ac:dyDescent="0.2">
      <c r="B15" s="249"/>
      <c r="C15" s="251"/>
      <c r="D15" s="853" t="s">
        <v>151</v>
      </c>
      <c r="E15" s="854"/>
      <c r="F15" s="79" t="s">
        <v>152</v>
      </c>
      <c r="G15" s="760">
        <v>3111530718</v>
      </c>
      <c r="H15" s="760"/>
      <c r="I15" s="760"/>
      <c r="J15" s="419"/>
      <c r="K15" s="419"/>
      <c r="L15" s="855" t="s">
        <v>168</v>
      </c>
      <c r="M15" s="855"/>
      <c r="N15" s="110"/>
      <c r="O15" s="59">
        <f>123.78/111.82</f>
        <v>1.1069576104453587</v>
      </c>
      <c r="P15" s="39" t="s">
        <v>169</v>
      </c>
      <c r="Q15" s="857">
        <f t="shared" ref="Q15:Q78" si="0">+G15/O15</f>
        <v>2810885158.2384872</v>
      </c>
      <c r="R15" s="858"/>
      <c r="S15" s="246"/>
      <c r="T15" s="246"/>
      <c r="U15" s="246"/>
    </row>
    <row r="16" spans="1:21" ht="39.75" customHeight="1" x14ac:dyDescent="0.2">
      <c r="B16" s="249"/>
      <c r="C16" s="251"/>
      <c r="D16" s="853" t="s">
        <v>151</v>
      </c>
      <c r="E16" s="854"/>
      <c r="F16" s="79" t="s">
        <v>152</v>
      </c>
      <c r="G16" s="765">
        <v>5503863348.5</v>
      </c>
      <c r="H16" s="833"/>
      <c r="I16" s="766"/>
      <c r="J16" s="871"/>
      <c r="K16" s="871"/>
      <c r="L16" s="855" t="s">
        <v>170</v>
      </c>
      <c r="M16" s="855"/>
      <c r="N16" s="32"/>
      <c r="O16" s="59">
        <f>123.78/111.82</f>
        <v>1.1069576104453587</v>
      </c>
      <c r="P16" s="39" t="s">
        <v>169</v>
      </c>
      <c r="Q16" s="857">
        <f t="shared" si="0"/>
        <v>4972063335.1855707</v>
      </c>
      <c r="R16" s="858"/>
      <c r="S16" s="246"/>
      <c r="T16" s="246"/>
      <c r="U16" s="246"/>
    </row>
    <row r="17" spans="2:21" ht="39.75" customHeight="1" x14ac:dyDescent="0.2">
      <c r="B17" s="249"/>
      <c r="C17" s="251"/>
      <c r="D17" s="853" t="s">
        <v>151</v>
      </c>
      <c r="E17" s="854"/>
      <c r="F17" s="79" t="s">
        <v>152</v>
      </c>
      <c r="G17" s="765">
        <v>263457714</v>
      </c>
      <c r="H17" s="833"/>
      <c r="I17" s="766"/>
      <c r="J17" s="871"/>
      <c r="K17" s="871"/>
      <c r="L17" s="855" t="s">
        <v>171</v>
      </c>
      <c r="M17" s="855"/>
      <c r="N17" s="32"/>
      <c r="O17" s="59">
        <f>123.78/111.82</f>
        <v>1.1069576104453587</v>
      </c>
      <c r="P17" s="39" t="s">
        <v>169</v>
      </c>
      <c r="Q17" s="857">
        <f>+G17/O17</f>
        <v>238001628.53029567</v>
      </c>
      <c r="R17" s="858"/>
      <c r="S17" s="246"/>
      <c r="T17" s="246"/>
      <c r="U17" s="246"/>
    </row>
    <row r="18" spans="2:21" ht="39.75" customHeight="1" x14ac:dyDescent="0.2">
      <c r="B18" s="249"/>
      <c r="C18" s="251"/>
      <c r="D18" s="853" t="s">
        <v>151</v>
      </c>
      <c r="E18" s="854"/>
      <c r="F18" s="79" t="s">
        <v>152</v>
      </c>
      <c r="G18" s="765">
        <v>1636965150</v>
      </c>
      <c r="H18" s="833"/>
      <c r="I18" s="766"/>
      <c r="J18" s="864"/>
      <c r="K18" s="855"/>
      <c r="L18" s="855" t="s">
        <v>172</v>
      </c>
      <c r="M18" s="855"/>
      <c r="N18" s="32"/>
      <c r="O18" s="59">
        <f>123.78/111.82</f>
        <v>1.1069576104453587</v>
      </c>
      <c r="P18" s="39" t="s">
        <v>169</v>
      </c>
      <c r="Q18" s="857">
        <f t="shared" si="0"/>
        <v>1478796599.3940861</v>
      </c>
      <c r="R18" s="858"/>
      <c r="S18" s="246"/>
      <c r="T18" s="246"/>
      <c r="U18" s="246"/>
    </row>
    <row r="19" spans="2:21" ht="33.75" customHeight="1" x14ac:dyDescent="0.2">
      <c r="B19" s="249"/>
      <c r="C19" s="251"/>
      <c r="D19" s="853" t="s">
        <v>151</v>
      </c>
      <c r="E19" s="854"/>
      <c r="F19" s="79" t="s">
        <v>152</v>
      </c>
      <c r="G19" s="765">
        <v>2728275250</v>
      </c>
      <c r="H19" s="833"/>
      <c r="I19" s="766"/>
      <c r="J19" s="871"/>
      <c r="K19" s="871"/>
      <c r="L19" s="855" t="s">
        <v>173</v>
      </c>
      <c r="M19" s="855"/>
      <c r="N19" s="32"/>
      <c r="O19" s="113">
        <f>124.62/111.82</f>
        <v>1.1144696834197818</v>
      </c>
      <c r="P19" s="40" t="s">
        <v>174</v>
      </c>
      <c r="Q19" s="857">
        <f t="shared" si="0"/>
        <v>2448047973.4793773</v>
      </c>
      <c r="R19" s="858"/>
      <c r="S19" s="246"/>
      <c r="T19" s="246"/>
      <c r="U19" s="246"/>
    </row>
    <row r="20" spans="2:21" ht="30" customHeight="1" x14ac:dyDescent="0.2">
      <c r="B20" s="249"/>
      <c r="C20" s="251"/>
      <c r="D20" s="853" t="s">
        <v>151</v>
      </c>
      <c r="E20" s="854"/>
      <c r="F20" s="79" t="s">
        <v>152</v>
      </c>
      <c r="G20" s="765">
        <v>621675000</v>
      </c>
      <c r="H20" s="833"/>
      <c r="I20" s="766"/>
      <c r="J20" s="870"/>
      <c r="K20" s="870"/>
      <c r="L20" s="855" t="s">
        <v>175</v>
      </c>
      <c r="M20" s="855"/>
      <c r="N20" s="32"/>
      <c r="O20" s="113">
        <f>125.37/111.82</f>
        <v>1.1211768914326596</v>
      </c>
      <c r="P20" s="40" t="s">
        <v>176</v>
      </c>
      <c r="Q20" s="857">
        <f t="shared" si="0"/>
        <v>554484314.42928934</v>
      </c>
      <c r="R20" s="858"/>
      <c r="S20" s="246"/>
      <c r="T20" s="246"/>
      <c r="U20" s="246"/>
    </row>
    <row r="21" spans="2:21" ht="30" customHeight="1" x14ac:dyDescent="0.2">
      <c r="B21" s="249"/>
      <c r="C21" s="251"/>
      <c r="D21" s="853" t="s">
        <v>151</v>
      </c>
      <c r="E21" s="854"/>
      <c r="F21" s="79" t="s">
        <v>152</v>
      </c>
      <c r="G21" s="765">
        <v>764295785</v>
      </c>
      <c r="H21" s="833"/>
      <c r="I21" s="766"/>
      <c r="J21" s="870"/>
      <c r="K21" s="870"/>
      <c r="L21" s="855" t="s">
        <v>177</v>
      </c>
      <c r="M21" s="855"/>
      <c r="N21" s="32"/>
      <c r="O21" s="113">
        <f>125.37/111.82</f>
        <v>1.1211768914326596</v>
      </c>
      <c r="P21" s="40" t="s">
        <v>176</v>
      </c>
      <c r="Q21" s="857">
        <f t="shared" si="0"/>
        <v>681690633.15545988</v>
      </c>
      <c r="R21" s="858"/>
      <c r="S21" s="246"/>
      <c r="T21" s="246"/>
      <c r="U21" s="246"/>
    </row>
    <row r="22" spans="2:21" ht="30" customHeight="1" x14ac:dyDescent="0.2">
      <c r="B22" s="249"/>
      <c r="C22" s="251"/>
      <c r="D22" s="853" t="s">
        <v>151</v>
      </c>
      <c r="E22" s="854"/>
      <c r="F22" s="79" t="s">
        <v>152</v>
      </c>
      <c r="G22" s="765">
        <v>872199750</v>
      </c>
      <c r="H22" s="833"/>
      <c r="I22" s="766"/>
      <c r="J22" s="870"/>
      <c r="K22" s="870"/>
      <c r="L22" s="855" t="s">
        <v>178</v>
      </c>
      <c r="M22" s="855"/>
      <c r="N22" s="32"/>
      <c r="O22" s="113">
        <f>125.37/111.82</f>
        <v>1.1211768914326596</v>
      </c>
      <c r="P22" s="40" t="s">
        <v>176</v>
      </c>
      <c r="Q22" s="857">
        <f t="shared" si="0"/>
        <v>777932328.66714525</v>
      </c>
      <c r="R22" s="858"/>
      <c r="S22" s="246"/>
      <c r="T22" s="246"/>
      <c r="U22" s="246"/>
    </row>
    <row r="23" spans="2:21" ht="30" customHeight="1" x14ac:dyDescent="0.2">
      <c r="B23" s="249"/>
      <c r="C23" s="251"/>
      <c r="D23" s="853" t="s">
        <v>151</v>
      </c>
      <c r="E23" s="854"/>
      <c r="F23" s="79" t="s">
        <v>152</v>
      </c>
      <c r="G23" s="765">
        <v>19781458</v>
      </c>
      <c r="H23" s="833"/>
      <c r="I23" s="766"/>
      <c r="J23" s="870"/>
      <c r="K23" s="870"/>
      <c r="L23" s="855" t="s">
        <v>178</v>
      </c>
      <c r="M23" s="855"/>
      <c r="N23" s="32"/>
      <c r="O23" s="113">
        <f>125.37/111.82</f>
        <v>1.1211768914326596</v>
      </c>
      <c r="P23" s="40" t="s">
        <v>176</v>
      </c>
      <c r="Q23" s="857">
        <f t="shared" si="0"/>
        <v>17643476.378399935</v>
      </c>
      <c r="R23" s="858"/>
      <c r="S23" s="246"/>
      <c r="T23" s="246"/>
      <c r="U23" s="246"/>
    </row>
    <row r="24" spans="2:21" ht="30" customHeight="1" x14ac:dyDescent="0.2">
      <c r="B24" s="249"/>
      <c r="C24" s="251"/>
      <c r="D24" s="853" t="s">
        <v>151</v>
      </c>
      <c r="E24" s="854"/>
      <c r="F24" s="79" t="s">
        <v>152</v>
      </c>
      <c r="G24" s="765">
        <v>686624625</v>
      </c>
      <c r="H24" s="833"/>
      <c r="I24" s="766"/>
      <c r="J24" s="869"/>
      <c r="K24" s="869"/>
      <c r="L24" s="855" t="s">
        <v>179</v>
      </c>
      <c r="M24" s="855"/>
      <c r="N24" s="32"/>
      <c r="O24" s="113">
        <f>125.37/111.82</f>
        <v>1.1211768914326596</v>
      </c>
      <c r="P24" s="40" t="s">
        <v>176</v>
      </c>
      <c r="Q24" s="857">
        <f t="shared" si="0"/>
        <v>612414178.57142854</v>
      </c>
      <c r="R24" s="858"/>
      <c r="S24" s="246"/>
      <c r="T24" s="246"/>
      <c r="U24" s="246"/>
    </row>
    <row r="25" spans="2:21" ht="30" customHeight="1" x14ac:dyDescent="0.2">
      <c r="B25" s="249"/>
      <c r="C25" s="251"/>
      <c r="D25" s="853" t="s">
        <v>151</v>
      </c>
      <c r="E25" s="854"/>
      <c r="F25" s="79" t="s">
        <v>152</v>
      </c>
      <c r="G25" s="765">
        <v>2047764587</v>
      </c>
      <c r="H25" s="833"/>
      <c r="I25" s="766"/>
      <c r="J25" s="855"/>
      <c r="K25" s="855"/>
      <c r="L25" s="856" t="s">
        <v>180</v>
      </c>
      <c r="M25" s="856"/>
      <c r="N25" s="32"/>
      <c r="O25" s="113">
        <f>126.15/111.82</f>
        <v>1.1281523877660526</v>
      </c>
      <c r="P25" s="40" t="s">
        <v>181</v>
      </c>
      <c r="Q25" s="857">
        <f t="shared" si="0"/>
        <v>1815148918.8929052</v>
      </c>
      <c r="R25" s="858"/>
      <c r="S25" s="246"/>
      <c r="T25" s="246"/>
      <c r="U25" s="246"/>
    </row>
    <row r="26" spans="2:21" ht="30" customHeight="1" x14ac:dyDescent="0.2">
      <c r="B26" s="249"/>
      <c r="C26" s="251"/>
      <c r="D26" s="853" t="s">
        <v>151</v>
      </c>
      <c r="E26" s="854"/>
      <c r="F26" s="79" t="s">
        <v>152</v>
      </c>
      <c r="G26" s="765">
        <v>3071646881</v>
      </c>
      <c r="H26" s="833"/>
      <c r="I26" s="766"/>
      <c r="J26" s="869"/>
      <c r="K26" s="869"/>
      <c r="L26" s="856" t="s">
        <v>182</v>
      </c>
      <c r="M26" s="856"/>
      <c r="N26" s="32"/>
      <c r="O26" s="113">
        <f>126.15/111.82</f>
        <v>1.1281523877660526</v>
      </c>
      <c r="P26" s="40" t="s">
        <v>181</v>
      </c>
      <c r="Q26" s="857">
        <f t="shared" si="0"/>
        <v>2722723378.7825603</v>
      </c>
      <c r="R26" s="858"/>
      <c r="S26" s="246"/>
      <c r="T26" s="246"/>
      <c r="U26" s="246"/>
    </row>
    <row r="27" spans="2:21" ht="30" customHeight="1" x14ac:dyDescent="0.2">
      <c r="B27" s="249"/>
      <c r="C27" s="251"/>
      <c r="D27" s="853" t="s">
        <v>151</v>
      </c>
      <c r="E27" s="854"/>
      <c r="F27" s="79" t="s">
        <v>152</v>
      </c>
      <c r="G27" s="765">
        <v>3071646881</v>
      </c>
      <c r="H27" s="833"/>
      <c r="I27" s="766"/>
      <c r="J27" s="864"/>
      <c r="K27" s="855"/>
      <c r="L27" s="856" t="s">
        <v>183</v>
      </c>
      <c r="M27" s="856"/>
      <c r="N27" s="32"/>
      <c r="O27" s="113">
        <f>127.78/111.82</f>
        <v>1.1427293865140404</v>
      </c>
      <c r="P27" s="40" t="s">
        <v>184</v>
      </c>
      <c r="Q27" s="857">
        <f t="shared" si="0"/>
        <v>2687991502.8441072</v>
      </c>
      <c r="R27" s="858"/>
      <c r="S27" s="869"/>
      <c r="T27" s="869"/>
      <c r="U27" s="869"/>
    </row>
    <row r="28" spans="2:21" ht="30" customHeight="1" x14ac:dyDescent="0.2">
      <c r="B28" s="249"/>
      <c r="C28" s="251"/>
      <c r="D28" s="853" t="s">
        <v>151</v>
      </c>
      <c r="E28" s="854"/>
      <c r="F28" s="79" t="s">
        <v>152</v>
      </c>
      <c r="G28" s="765">
        <v>1769000000</v>
      </c>
      <c r="H28" s="833"/>
      <c r="I28" s="766"/>
      <c r="J28" s="864"/>
      <c r="K28" s="855"/>
      <c r="L28" s="856" t="s">
        <v>185</v>
      </c>
      <c r="M28" s="856"/>
      <c r="N28" s="32"/>
      <c r="O28" s="113">
        <f>127.78/111.82</f>
        <v>1.1427293865140404</v>
      </c>
      <c r="P28" s="40" t="s">
        <v>184</v>
      </c>
      <c r="Q28" s="857">
        <f t="shared" si="0"/>
        <v>1548048051.3382375</v>
      </c>
      <c r="R28" s="858"/>
      <c r="S28" s="869"/>
      <c r="T28" s="869"/>
      <c r="U28" s="869"/>
    </row>
    <row r="29" spans="2:21" ht="30" customHeight="1" x14ac:dyDescent="0.2">
      <c r="B29" s="249"/>
      <c r="C29" s="251"/>
      <c r="D29" s="853" t="s">
        <v>151</v>
      </c>
      <c r="E29" s="854"/>
      <c r="F29" s="79" t="s">
        <v>152</v>
      </c>
      <c r="G29" s="765">
        <v>2653500000</v>
      </c>
      <c r="H29" s="833"/>
      <c r="I29" s="766"/>
      <c r="J29" s="864"/>
      <c r="K29" s="855"/>
      <c r="L29" s="856" t="s">
        <v>186</v>
      </c>
      <c r="M29" s="856"/>
      <c r="N29" s="32"/>
      <c r="O29" s="113">
        <f>127.78/111.82</f>
        <v>1.1427293865140404</v>
      </c>
      <c r="P29" s="40" t="s">
        <v>184</v>
      </c>
      <c r="Q29" s="857">
        <f t="shared" si="0"/>
        <v>2322072077.0073562</v>
      </c>
      <c r="R29" s="858"/>
      <c r="S29" s="869"/>
      <c r="T29" s="869"/>
      <c r="U29" s="869"/>
    </row>
    <row r="30" spans="2:21" ht="30" customHeight="1" x14ac:dyDescent="0.2">
      <c r="B30" s="249"/>
      <c r="C30" s="251"/>
      <c r="D30" s="853" t="s">
        <v>151</v>
      </c>
      <c r="E30" s="854"/>
      <c r="F30" s="79" t="s">
        <v>152</v>
      </c>
      <c r="G30" s="765">
        <v>2653500000</v>
      </c>
      <c r="H30" s="833"/>
      <c r="I30" s="766"/>
      <c r="J30" s="855"/>
      <c r="K30" s="855"/>
      <c r="L30" s="856" t="s">
        <v>187</v>
      </c>
      <c r="M30" s="856"/>
      <c r="N30" s="32"/>
      <c r="O30" s="113">
        <f>129.41/111.82</f>
        <v>1.1573063852620282</v>
      </c>
      <c r="P30" s="40" t="s">
        <v>188</v>
      </c>
      <c r="Q30" s="857">
        <f t="shared" si="0"/>
        <v>2292824124.8744302</v>
      </c>
      <c r="R30" s="858"/>
      <c r="S30" s="869"/>
      <c r="T30" s="869"/>
      <c r="U30" s="869"/>
    </row>
    <row r="31" spans="2:21" ht="30" customHeight="1" x14ac:dyDescent="0.2">
      <c r="B31" s="249"/>
      <c r="C31" s="251"/>
      <c r="D31" s="853" t="s">
        <v>151</v>
      </c>
      <c r="E31" s="854"/>
      <c r="F31" s="79" t="s">
        <v>152</v>
      </c>
      <c r="G31" s="765">
        <v>2465000000</v>
      </c>
      <c r="H31" s="833"/>
      <c r="I31" s="766"/>
      <c r="J31" s="855"/>
      <c r="K31" s="855"/>
      <c r="L31" s="856" t="s">
        <v>189</v>
      </c>
      <c r="M31" s="856"/>
      <c r="N31" s="32"/>
      <c r="O31" s="113">
        <f>129.41/111.82</f>
        <v>1.1573063852620282</v>
      </c>
      <c r="P31" s="40" t="s">
        <v>188</v>
      </c>
      <c r="Q31" s="857">
        <f t="shared" si="0"/>
        <v>2129945908.3532958</v>
      </c>
      <c r="R31" s="858"/>
      <c r="S31" s="869"/>
      <c r="T31" s="869"/>
      <c r="U31" s="869"/>
    </row>
    <row r="32" spans="2:21" ht="30" customHeight="1" x14ac:dyDescent="0.2">
      <c r="B32" s="249"/>
      <c r="C32" s="251"/>
      <c r="D32" s="853" t="s">
        <v>151</v>
      </c>
      <c r="E32" s="854"/>
      <c r="F32" s="79" t="s">
        <v>152</v>
      </c>
      <c r="G32" s="765">
        <v>3697500000</v>
      </c>
      <c r="H32" s="833"/>
      <c r="I32" s="766"/>
      <c r="J32" s="869"/>
      <c r="K32" s="869"/>
      <c r="L32" s="856" t="s">
        <v>190</v>
      </c>
      <c r="M32" s="856"/>
      <c r="N32" s="32"/>
      <c r="O32" s="113">
        <f>129.41/111.82</f>
        <v>1.1573063852620282</v>
      </c>
      <c r="P32" s="40" t="s">
        <v>188</v>
      </c>
      <c r="Q32" s="857">
        <f t="shared" si="0"/>
        <v>3194918862.5299435</v>
      </c>
      <c r="R32" s="858"/>
      <c r="S32" s="869"/>
      <c r="T32" s="869"/>
      <c r="U32" s="869"/>
    </row>
    <row r="33" spans="2:21" ht="30" customHeight="1" x14ac:dyDescent="0.2">
      <c r="B33" s="249"/>
      <c r="C33" s="251"/>
      <c r="D33" s="853" t="s">
        <v>151</v>
      </c>
      <c r="E33" s="854"/>
      <c r="F33" s="79" t="s">
        <v>152</v>
      </c>
      <c r="G33" s="765">
        <v>3549440000</v>
      </c>
      <c r="H33" s="833"/>
      <c r="I33" s="766"/>
      <c r="J33" s="864"/>
      <c r="K33" s="855"/>
      <c r="L33" s="856" t="s">
        <v>191</v>
      </c>
      <c r="M33" s="856"/>
      <c r="N33" s="32"/>
      <c r="O33" s="113">
        <f>129.41/111.82</f>
        <v>1.1573063852620282</v>
      </c>
      <c r="P33" s="40" t="s">
        <v>188</v>
      </c>
      <c r="Q33" s="857">
        <f t="shared" si="0"/>
        <v>3066983855.9616723</v>
      </c>
      <c r="R33" s="858"/>
      <c r="S33" s="869"/>
      <c r="T33" s="869"/>
      <c r="U33" s="869"/>
    </row>
    <row r="34" spans="2:21" ht="30" customHeight="1" x14ac:dyDescent="0.2">
      <c r="B34" s="249"/>
      <c r="C34" s="251"/>
      <c r="D34" s="853" t="s">
        <v>151</v>
      </c>
      <c r="E34" s="854"/>
      <c r="F34" s="79" t="s">
        <v>152</v>
      </c>
      <c r="G34" s="765">
        <v>15478119</v>
      </c>
      <c r="H34" s="833"/>
      <c r="I34" s="766"/>
      <c r="J34" s="855"/>
      <c r="K34" s="855"/>
      <c r="L34" s="856" t="s">
        <v>192</v>
      </c>
      <c r="M34" s="856"/>
      <c r="N34" s="32"/>
      <c r="O34" s="113">
        <f>130.63/111.82</f>
        <v>1.1682167769629763</v>
      </c>
      <c r="P34" s="40" t="s">
        <v>193</v>
      </c>
      <c r="Q34" s="857">
        <f t="shared" si="0"/>
        <v>13249355.17553395</v>
      </c>
      <c r="R34" s="858"/>
      <c r="S34" s="869"/>
      <c r="T34" s="869"/>
      <c r="U34" s="869"/>
    </row>
    <row r="35" spans="2:21" ht="30" customHeight="1" x14ac:dyDescent="0.2">
      <c r="B35" s="249"/>
      <c r="C35" s="251"/>
      <c r="D35" s="853" t="s">
        <v>151</v>
      </c>
      <c r="E35" s="854"/>
      <c r="F35" s="79" t="s">
        <v>152</v>
      </c>
      <c r="G35" s="765">
        <v>2068530699</v>
      </c>
      <c r="H35" s="833"/>
      <c r="I35" s="766"/>
      <c r="J35" s="855"/>
      <c r="K35" s="855"/>
      <c r="L35" s="856" t="s">
        <v>194</v>
      </c>
      <c r="M35" s="856"/>
      <c r="N35" s="32"/>
      <c r="O35" s="113">
        <f>130.63/111.82</f>
        <v>1.1682167769629763</v>
      </c>
      <c r="P35" s="40" t="s">
        <v>193</v>
      </c>
      <c r="Q35" s="857">
        <f t="shared" si="0"/>
        <v>1770673679.5696239</v>
      </c>
      <c r="R35" s="858"/>
      <c r="S35" s="869"/>
      <c r="T35" s="869"/>
      <c r="U35" s="869"/>
    </row>
    <row r="36" spans="2:21" ht="30" customHeight="1" x14ac:dyDescent="0.2">
      <c r="B36" s="249"/>
      <c r="C36" s="251"/>
      <c r="D36" s="853" t="s">
        <v>151</v>
      </c>
      <c r="E36" s="854"/>
      <c r="F36" s="79" t="s">
        <v>152</v>
      </c>
      <c r="G36" s="765">
        <v>3102796048</v>
      </c>
      <c r="H36" s="833"/>
      <c r="I36" s="766"/>
      <c r="J36" s="855"/>
      <c r="K36" s="855"/>
      <c r="L36" s="856" t="s">
        <v>195</v>
      </c>
      <c r="M36" s="856"/>
      <c r="N36" s="32"/>
      <c r="O36" s="113">
        <f>130.63/111.82</f>
        <v>1.1682167769629763</v>
      </c>
      <c r="P36" s="40" t="s">
        <v>193</v>
      </c>
      <c r="Q36" s="857">
        <f t="shared" si="0"/>
        <v>2656010518.9264331</v>
      </c>
      <c r="R36" s="858"/>
      <c r="S36" s="869"/>
      <c r="T36" s="869"/>
      <c r="U36" s="869"/>
    </row>
    <row r="37" spans="2:21" ht="30" customHeight="1" x14ac:dyDescent="0.2">
      <c r="B37" s="249"/>
      <c r="C37" s="251"/>
      <c r="D37" s="853" t="s">
        <v>151</v>
      </c>
      <c r="E37" s="854"/>
      <c r="F37" s="79" t="s">
        <v>152</v>
      </c>
      <c r="G37" s="765">
        <v>3144320000</v>
      </c>
      <c r="H37" s="833"/>
      <c r="I37" s="766"/>
      <c r="J37" s="864"/>
      <c r="K37" s="855"/>
      <c r="L37" s="856" t="s">
        <v>196</v>
      </c>
      <c r="M37" s="856"/>
      <c r="N37" s="32"/>
      <c r="O37" s="113">
        <f>130.63/111.82</f>
        <v>1.1682167769629763</v>
      </c>
      <c r="P37" s="40" t="s">
        <v>193</v>
      </c>
      <c r="Q37" s="857">
        <f t="shared" si="0"/>
        <v>2691555250.7081065</v>
      </c>
      <c r="R37" s="858"/>
      <c r="S37" s="869"/>
      <c r="T37" s="869"/>
      <c r="U37" s="869"/>
    </row>
    <row r="38" spans="2:21" ht="30" customHeight="1" x14ac:dyDescent="0.2">
      <c r="B38" s="249"/>
      <c r="C38" s="251"/>
      <c r="D38" s="853" t="s">
        <v>151</v>
      </c>
      <c r="E38" s="854"/>
      <c r="F38" s="79" t="s">
        <v>152</v>
      </c>
      <c r="G38" s="765">
        <v>2453430908</v>
      </c>
      <c r="H38" s="833"/>
      <c r="I38" s="766"/>
      <c r="J38" s="855"/>
      <c r="K38" s="855"/>
      <c r="L38" s="856" t="s">
        <v>197</v>
      </c>
      <c r="M38" s="856"/>
      <c r="N38" s="32"/>
      <c r="O38" s="113">
        <f>131.28/111.82</f>
        <v>1.1740296905741372</v>
      </c>
      <c r="P38" s="40" t="s">
        <v>198</v>
      </c>
      <c r="Q38" s="857">
        <f t="shared" si="0"/>
        <v>2089752011.9786713</v>
      </c>
      <c r="R38" s="858"/>
      <c r="S38" s="869"/>
      <c r="T38" s="869"/>
      <c r="U38" s="869"/>
    </row>
    <row r="39" spans="2:21" ht="30" customHeight="1" x14ac:dyDescent="0.2">
      <c r="B39" s="249"/>
      <c r="C39" s="251"/>
      <c r="D39" s="853" t="s">
        <v>151</v>
      </c>
      <c r="E39" s="854"/>
      <c r="F39" s="79" t="s">
        <v>152</v>
      </c>
      <c r="G39" s="765">
        <v>3884800000</v>
      </c>
      <c r="H39" s="833"/>
      <c r="I39" s="766"/>
      <c r="J39" s="855"/>
      <c r="K39" s="855"/>
      <c r="L39" s="856" t="s">
        <v>199</v>
      </c>
      <c r="M39" s="856"/>
      <c r="N39" s="32"/>
      <c r="O39" s="113">
        <f>131.28/111.82</f>
        <v>1.1740296905741372</v>
      </c>
      <c r="P39" s="40" t="s">
        <v>198</v>
      </c>
      <c r="Q39" s="857">
        <f t="shared" si="0"/>
        <v>3308945277.2699566</v>
      </c>
      <c r="R39" s="858"/>
      <c r="S39" s="869"/>
      <c r="T39" s="869"/>
      <c r="U39" s="869"/>
    </row>
    <row r="40" spans="2:21" ht="30" customHeight="1" x14ac:dyDescent="0.2">
      <c r="B40" s="249"/>
      <c r="C40" s="251"/>
      <c r="D40" s="853" t="s">
        <v>151</v>
      </c>
      <c r="E40" s="854"/>
      <c r="F40" s="79" t="s">
        <v>152</v>
      </c>
      <c r="G40" s="765">
        <v>3680146362</v>
      </c>
      <c r="H40" s="833"/>
      <c r="I40" s="766"/>
      <c r="J40" s="855"/>
      <c r="K40" s="855"/>
      <c r="L40" s="856" t="s">
        <v>199</v>
      </c>
      <c r="M40" s="856"/>
      <c r="N40" s="32"/>
      <c r="O40" s="113">
        <f>131.28/111.82</f>
        <v>1.1740296905741372</v>
      </c>
      <c r="P40" s="40" t="s">
        <v>198</v>
      </c>
      <c r="Q40" s="857">
        <f t="shared" si="0"/>
        <v>3134628017.9680066</v>
      </c>
      <c r="R40" s="858"/>
      <c r="S40" s="869"/>
      <c r="T40" s="869"/>
      <c r="U40" s="869"/>
    </row>
    <row r="41" spans="2:21" ht="30" customHeight="1" x14ac:dyDescent="0.2">
      <c r="B41" s="249"/>
      <c r="C41" s="251"/>
      <c r="D41" s="853" t="s">
        <v>151</v>
      </c>
      <c r="E41" s="854"/>
      <c r="F41" s="79" t="s">
        <v>152</v>
      </c>
      <c r="G41" s="765">
        <v>1524124667</v>
      </c>
      <c r="H41" s="833"/>
      <c r="I41" s="766"/>
      <c r="J41" s="855"/>
      <c r="K41" s="855"/>
      <c r="L41" s="856" t="s">
        <v>200</v>
      </c>
      <c r="M41" s="856"/>
      <c r="N41" s="32"/>
      <c r="O41" s="113">
        <f>131.95/111.82</f>
        <v>1.1800214630656412</v>
      </c>
      <c r="P41" s="40" t="s">
        <v>201</v>
      </c>
      <c r="Q41" s="857">
        <f t="shared" si="0"/>
        <v>1291607580.6285715</v>
      </c>
      <c r="R41" s="858"/>
      <c r="S41" s="869"/>
      <c r="T41" s="869"/>
      <c r="U41" s="869"/>
    </row>
    <row r="42" spans="2:21" ht="30" customHeight="1" x14ac:dyDescent="0.2">
      <c r="B42" s="249"/>
      <c r="C42" s="251"/>
      <c r="D42" s="853" t="s">
        <v>151</v>
      </c>
      <c r="E42" s="854"/>
      <c r="F42" s="79" t="s">
        <v>152</v>
      </c>
      <c r="G42" s="760">
        <v>2286187000</v>
      </c>
      <c r="H42" s="760"/>
      <c r="I42" s="760"/>
      <c r="J42" s="855"/>
      <c r="K42" s="855"/>
      <c r="L42" s="856" t="s">
        <v>202</v>
      </c>
      <c r="M42" s="856"/>
      <c r="N42" s="32"/>
      <c r="O42" s="113">
        <f>131.95/111.82</f>
        <v>1.1800214630656412</v>
      </c>
      <c r="P42" s="40" t="s">
        <v>201</v>
      </c>
      <c r="Q42" s="857">
        <f t="shared" si="0"/>
        <v>1937411370.5191362</v>
      </c>
      <c r="R42" s="858"/>
      <c r="S42" s="246"/>
      <c r="T42" s="246"/>
      <c r="U42" s="246"/>
    </row>
    <row r="43" spans="2:21" ht="30" customHeight="1" x14ac:dyDescent="0.2">
      <c r="B43" s="249"/>
      <c r="C43" s="251"/>
      <c r="D43" s="853" t="s">
        <v>151</v>
      </c>
      <c r="E43" s="854"/>
      <c r="F43" s="79" t="s">
        <v>152</v>
      </c>
      <c r="G43" s="760">
        <v>2172591291</v>
      </c>
      <c r="H43" s="760"/>
      <c r="I43" s="760"/>
      <c r="J43" s="855"/>
      <c r="K43" s="855"/>
      <c r="L43" s="856" t="s">
        <v>202</v>
      </c>
      <c r="M43" s="856"/>
      <c r="N43" s="32"/>
      <c r="O43" s="113">
        <f>131.95/111.82</f>
        <v>1.1800214630656412</v>
      </c>
      <c r="P43" s="40" t="s">
        <v>201</v>
      </c>
      <c r="Q43" s="857">
        <f t="shared" si="0"/>
        <v>1841145571.501478</v>
      </c>
      <c r="R43" s="858"/>
      <c r="S43" s="246"/>
      <c r="T43" s="246"/>
      <c r="U43" s="246"/>
    </row>
    <row r="44" spans="2:21" ht="30" customHeight="1" x14ac:dyDescent="0.2">
      <c r="B44" s="249"/>
      <c r="C44" s="251"/>
      <c r="D44" s="853" t="s">
        <v>151</v>
      </c>
      <c r="E44" s="854"/>
      <c r="F44" s="79" t="s">
        <v>152</v>
      </c>
      <c r="G44" s="760">
        <v>2300677333</v>
      </c>
      <c r="H44" s="760"/>
      <c r="I44" s="760"/>
      <c r="J44" s="855"/>
      <c r="K44" s="855"/>
      <c r="L44" s="856" t="s">
        <v>203</v>
      </c>
      <c r="M44" s="856"/>
      <c r="N44" s="41"/>
      <c r="O44" s="113">
        <f>132.58/111.82</f>
        <v>1.1856555177964587</v>
      </c>
      <c r="P44" s="40" t="s">
        <v>204</v>
      </c>
      <c r="Q44" s="857">
        <f t="shared" si="0"/>
        <v>1940426454.7900133</v>
      </c>
      <c r="R44" s="858"/>
      <c r="S44" s="869"/>
      <c r="T44" s="869"/>
      <c r="U44" s="869"/>
    </row>
    <row r="45" spans="2:21" ht="30" customHeight="1" x14ac:dyDescent="0.2">
      <c r="B45" s="249"/>
      <c r="C45" s="251"/>
      <c r="D45" s="853" t="s">
        <v>151</v>
      </c>
      <c r="E45" s="854"/>
      <c r="F45" s="79" t="s">
        <v>152</v>
      </c>
      <c r="G45" s="760">
        <v>3451016000</v>
      </c>
      <c r="H45" s="760"/>
      <c r="I45" s="760"/>
      <c r="J45" s="855"/>
      <c r="K45" s="855"/>
      <c r="L45" s="856" t="s">
        <v>205</v>
      </c>
      <c r="M45" s="856" t="s">
        <v>205</v>
      </c>
      <c r="N45" s="41"/>
      <c r="O45" s="113">
        <f>132.58/111.82</f>
        <v>1.1856555177964587</v>
      </c>
      <c r="P45" s="40" t="s">
        <v>204</v>
      </c>
      <c r="Q45" s="857">
        <f t="shared" si="0"/>
        <v>2910639682.6067276</v>
      </c>
      <c r="R45" s="858"/>
      <c r="S45" s="869"/>
      <c r="T45" s="869"/>
      <c r="U45" s="869"/>
    </row>
    <row r="46" spans="2:21" ht="30" customHeight="1" x14ac:dyDescent="0.2">
      <c r="B46" s="249"/>
      <c r="C46" s="251"/>
      <c r="D46" s="853" t="s">
        <v>151</v>
      </c>
      <c r="E46" s="854"/>
      <c r="F46" s="79" t="s">
        <v>152</v>
      </c>
      <c r="G46" s="760">
        <v>3451016000</v>
      </c>
      <c r="H46" s="760"/>
      <c r="I46" s="760"/>
      <c r="J46" s="855"/>
      <c r="K46" s="855"/>
      <c r="L46" s="856" t="s">
        <v>206</v>
      </c>
      <c r="M46" s="856" t="s">
        <v>206</v>
      </c>
      <c r="N46" s="41"/>
      <c r="O46" s="113">
        <f>132.58/111.82</f>
        <v>1.1856555177964587</v>
      </c>
      <c r="P46" s="40" t="s">
        <v>204</v>
      </c>
      <c r="Q46" s="857">
        <f t="shared" si="0"/>
        <v>2910639682.6067276</v>
      </c>
      <c r="R46" s="858"/>
      <c r="S46" s="869"/>
      <c r="T46" s="869"/>
      <c r="U46" s="869"/>
    </row>
    <row r="47" spans="2:21" ht="30" customHeight="1" x14ac:dyDescent="0.2">
      <c r="B47" s="249"/>
      <c r="C47" s="251"/>
      <c r="D47" s="853" t="s">
        <v>151</v>
      </c>
      <c r="E47" s="854"/>
      <c r="F47" s="79" t="s">
        <v>152</v>
      </c>
      <c r="G47" s="760">
        <v>1592666667</v>
      </c>
      <c r="H47" s="760"/>
      <c r="I47" s="760"/>
      <c r="J47" s="855"/>
      <c r="K47" s="855"/>
      <c r="L47" s="856">
        <v>42594</v>
      </c>
      <c r="M47" s="856">
        <v>42594</v>
      </c>
      <c r="N47" s="41"/>
      <c r="O47" s="113">
        <f>133.27/111.82</f>
        <v>1.1918261491683064</v>
      </c>
      <c r="P47" s="40" t="s">
        <v>207</v>
      </c>
      <c r="Q47" s="857">
        <f t="shared" si="0"/>
        <v>1336324654.4904327</v>
      </c>
      <c r="R47" s="858"/>
      <c r="S47" s="869"/>
      <c r="T47" s="869"/>
      <c r="U47" s="869"/>
    </row>
    <row r="48" spans="2:21" ht="30" customHeight="1" x14ac:dyDescent="0.2">
      <c r="B48" s="249"/>
      <c r="C48" s="251"/>
      <c r="D48" s="853" t="s">
        <v>151</v>
      </c>
      <c r="E48" s="854"/>
      <c r="F48" s="79" t="s">
        <v>152</v>
      </c>
      <c r="G48" s="760">
        <v>733125000</v>
      </c>
      <c r="H48" s="760"/>
      <c r="I48" s="760"/>
      <c r="J48" s="855"/>
      <c r="K48" s="855"/>
      <c r="L48" s="856">
        <v>42601</v>
      </c>
      <c r="M48" s="856">
        <v>42601</v>
      </c>
      <c r="N48" s="41"/>
      <c r="O48" s="113">
        <f>133.27/111.82</f>
        <v>1.1918261491683064</v>
      </c>
      <c r="P48" s="40" t="s">
        <v>207</v>
      </c>
      <c r="Q48" s="857">
        <f t="shared" si="0"/>
        <v>615127466.79672837</v>
      </c>
      <c r="R48" s="858"/>
      <c r="S48" s="869"/>
      <c r="T48" s="869"/>
      <c r="U48" s="869"/>
    </row>
    <row r="49" spans="2:21" ht="30" customHeight="1" x14ac:dyDescent="0.2">
      <c r="B49" s="249"/>
      <c r="C49" s="251"/>
      <c r="D49" s="853" t="s">
        <v>151</v>
      </c>
      <c r="E49" s="854"/>
      <c r="F49" s="79" t="s">
        <v>152</v>
      </c>
      <c r="G49" s="760">
        <v>2360000000</v>
      </c>
      <c r="H49" s="760"/>
      <c r="I49" s="760"/>
      <c r="J49" s="855"/>
      <c r="K49" s="855"/>
      <c r="L49" s="856">
        <v>42613</v>
      </c>
      <c r="M49" s="856">
        <v>42613</v>
      </c>
      <c r="N49" s="41"/>
      <c r="O49" s="113">
        <f>133.27/111.82</f>
        <v>1.1918261491683064</v>
      </c>
      <c r="P49" s="40" t="s">
        <v>207</v>
      </c>
      <c r="Q49" s="857">
        <f t="shared" si="0"/>
        <v>1980154573.4223752</v>
      </c>
      <c r="R49" s="858"/>
      <c r="S49" s="869"/>
      <c r="T49" s="869"/>
      <c r="U49" s="869"/>
    </row>
    <row r="50" spans="2:21" ht="30" customHeight="1" x14ac:dyDescent="0.2">
      <c r="B50" s="249"/>
      <c r="C50" s="251"/>
      <c r="D50" s="853" t="s">
        <v>151</v>
      </c>
      <c r="E50" s="854"/>
      <c r="F50" s="79" t="s">
        <v>152</v>
      </c>
      <c r="G50" s="760">
        <v>1655875000</v>
      </c>
      <c r="H50" s="760"/>
      <c r="I50" s="760"/>
      <c r="J50" s="855"/>
      <c r="K50" s="855"/>
      <c r="L50" s="856">
        <v>42613</v>
      </c>
      <c r="M50" s="856">
        <v>42613</v>
      </c>
      <c r="N50" s="41"/>
      <c r="O50" s="113">
        <f>133.27/111.82</f>
        <v>1.1918261491683064</v>
      </c>
      <c r="P50" s="40" t="s">
        <v>207</v>
      </c>
      <c r="Q50" s="857">
        <f t="shared" si="0"/>
        <v>1389359514.5193965</v>
      </c>
      <c r="R50" s="858"/>
      <c r="S50" s="869"/>
      <c r="T50" s="869"/>
      <c r="U50" s="869"/>
    </row>
    <row r="51" spans="2:21" ht="30" customHeight="1" x14ac:dyDescent="0.2">
      <c r="B51" s="249"/>
      <c r="C51" s="251"/>
      <c r="D51" s="853" t="s">
        <v>151</v>
      </c>
      <c r="E51" s="854"/>
      <c r="F51" s="79" t="s">
        <v>152</v>
      </c>
      <c r="G51" s="760">
        <v>29000000</v>
      </c>
      <c r="H51" s="760"/>
      <c r="I51" s="760"/>
      <c r="J51" s="855"/>
      <c r="K51" s="855"/>
      <c r="L51" s="856">
        <v>42614</v>
      </c>
      <c r="M51" s="856">
        <v>42614</v>
      </c>
      <c r="N51" s="41"/>
      <c r="O51" s="113">
        <f>132.85/111.82</f>
        <v>1.1880701126810946</v>
      </c>
      <c r="P51" s="40" t="s">
        <v>208</v>
      </c>
      <c r="Q51" s="857">
        <f t="shared" si="0"/>
        <v>24409333.835152429</v>
      </c>
      <c r="R51" s="858"/>
      <c r="S51" s="869"/>
      <c r="T51" s="869"/>
      <c r="U51" s="869"/>
    </row>
    <row r="52" spans="2:21" ht="30" customHeight="1" x14ac:dyDescent="0.2">
      <c r="B52" s="249"/>
      <c r="C52" s="251"/>
      <c r="D52" s="853" t="s">
        <v>151</v>
      </c>
      <c r="E52" s="854"/>
      <c r="F52" s="79" t="s">
        <v>152</v>
      </c>
      <c r="G52" s="760">
        <v>600000000</v>
      </c>
      <c r="H52" s="760"/>
      <c r="I52" s="760"/>
      <c r="J52" s="855"/>
      <c r="K52" s="855"/>
      <c r="L52" s="856">
        <v>42627</v>
      </c>
      <c r="M52" s="856">
        <v>42627</v>
      </c>
      <c r="N52" s="41"/>
      <c r="O52" s="113">
        <f>132.85/111.82</f>
        <v>1.1880701126810946</v>
      </c>
      <c r="P52" s="40" t="s">
        <v>208</v>
      </c>
      <c r="Q52" s="857">
        <f t="shared" si="0"/>
        <v>505020700.0376364</v>
      </c>
      <c r="R52" s="858"/>
      <c r="S52" s="869"/>
      <c r="T52" s="869"/>
      <c r="U52" s="869"/>
    </row>
    <row r="53" spans="2:21" ht="30" customHeight="1" x14ac:dyDescent="0.2">
      <c r="B53" s="249"/>
      <c r="C53" s="251"/>
      <c r="D53" s="853" t="s">
        <v>151</v>
      </c>
      <c r="E53" s="854"/>
      <c r="F53" s="79" t="s">
        <v>152</v>
      </c>
      <c r="G53" s="760">
        <v>3570400000</v>
      </c>
      <c r="H53" s="760"/>
      <c r="I53" s="760"/>
      <c r="J53" s="855"/>
      <c r="K53" s="855"/>
      <c r="L53" s="856">
        <v>42629</v>
      </c>
      <c r="M53" s="856">
        <v>42629</v>
      </c>
      <c r="N53" s="41"/>
      <c r="O53" s="113">
        <f>132.85/111.82</f>
        <v>1.1880701126810946</v>
      </c>
      <c r="P53" s="40" t="s">
        <v>208</v>
      </c>
      <c r="Q53" s="857">
        <f t="shared" si="0"/>
        <v>3005209845.6906285</v>
      </c>
      <c r="R53" s="858"/>
      <c r="S53" s="869"/>
      <c r="T53" s="869"/>
      <c r="U53" s="869"/>
    </row>
    <row r="54" spans="2:21" ht="30" customHeight="1" x14ac:dyDescent="0.2">
      <c r="B54" s="249"/>
      <c r="C54" s="251"/>
      <c r="D54" s="853" t="s">
        <v>151</v>
      </c>
      <c r="E54" s="854"/>
      <c r="F54" s="79" t="s">
        <v>152</v>
      </c>
      <c r="G54" s="760">
        <v>1780266667</v>
      </c>
      <c r="H54" s="760"/>
      <c r="I54" s="760"/>
      <c r="J54" s="855"/>
      <c r="K54" s="855"/>
      <c r="L54" s="856">
        <v>42627</v>
      </c>
      <c r="M54" s="856">
        <v>42629</v>
      </c>
      <c r="N54" s="41"/>
      <c r="O54" s="113">
        <f>132.85/111.82</f>
        <v>1.1880701126810946</v>
      </c>
      <c r="P54" s="40" t="s">
        <v>208</v>
      </c>
      <c r="Q54" s="857">
        <f t="shared" si="0"/>
        <v>1498452530.7033496</v>
      </c>
      <c r="R54" s="858"/>
      <c r="S54" s="869"/>
      <c r="T54" s="869"/>
      <c r="U54" s="869"/>
    </row>
    <row r="55" spans="2:21" ht="30" customHeight="1" x14ac:dyDescent="0.2">
      <c r="B55" s="249"/>
      <c r="C55" s="251"/>
      <c r="D55" s="853" t="s">
        <v>151</v>
      </c>
      <c r="E55" s="854"/>
      <c r="F55" s="79" t="s">
        <v>152</v>
      </c>
      <c r="G55" s="760">
        <v>5000000000</v>
      </c>
      <c r="H55" s="760"/>
      <c r="I55" s="760"/>
      <c r="J55" s="855"/>
      <c r="K55" s="855"/>
      <c r="L55" s="856">
        <v>42657</v>
      </c>
      <c r="M55" s="856">
        <v>42657</v>
      </c>
      <c r="N55" s="41"/>
      <c r="O55" s="113">
        <f>132.78/111.82</f>
        <v>1.1874441065998929</v>
      </c>
      <c r="P55" s="40" t="s">
        <v>209</v>
      </c>
      <c r="Q55" s="857">
        <f t="shared" si="0"/>
        <v>4210724506.702816</v>
      </c>
      <c r="R55" s="858"/>
      <c r="S55" s="869"/>
      <c r="T55" s="869"/>
      <c r="U55" s="869"/>
    </row>
    <row r="56" spans="2:21" ht="30" customHeight="1" x14ac:dyDescent="0.2">
      <c r="B56" s="249"/>
      <c r="C56" s="251"/>
      <c r="D56" s="853" t="s">
        <v>151</v>
      </c>
      <c r="E56" s="854"/>
      <c r="F56" s="79" t="s">
        <v>152</v>
      </c>
      <c r="G56" s="760">
        <v>2900000000</v>
      </c>
      <c r="H56" s="760"/>
      <c r="I56" s="760"/>
      <c r="J56" s="855"/>
      <c r="K56" s="855"/>
      <c r="L56" s="856" t="s">
        <v>210</v>
      </c>
      <c r="M56" s="856" t="s">
        <v>210</v>
      </c>
      <c r="N56" s="41"/>
      <c r="O56" s="113">
        <f>132.78/111.82</f>
        <v>1.1874441065998929</v>
      </c>
      <c r="P56" s="40" t="s">
        <v>209</v>
      </c>
      <c r="Q56" s="857">
        <f t="shared" si="0"/>
        <v>2442220213.8876333</v>
      </c>
      <c r="R56" s="858"/>
      <c r="S56" s="869"/>
      <c r="T56" s="869"/>
      <c r="U56" s="869"/>
    </row>
    <row r="57" spans="2:21" ht="30" customHeight="1" x14ac:dyDescent="0.2">
      <c r="B57" s="249"/>
      <c r="C57" s="251"/>
      <c r="D57" s="853" t="s">
        <v>151</v>
      </c>
      <c r="E57" s="854"/>
      <c r="F57" s="79" t="s">
        <v>152</v>
      </c>
      <c r="G57" s="760">
        <v>3570400000</v>
      </c>
      <c r="H57" s="760"/>
      <c r="I57" s="760"/>
      <c r="J57" s="855"/>
      <c r="K57" s="855"/>
      <c r="L57" s="856" t="s">
        <v>211</v>
      </c>
      <c r="M57" s="856" t="s">
        <v>211</v>
      </c>
      <c r="N57" s="41"/>
      <c r="O57" s="113">
        <f>132.78/111.82</f>
        <v>1.1874441065998929</v>
      </c>
      <c r="P57" s="40" t="s">
        <v>209</v>
      </c>
      <c r="Q57" s="857">
        <f t="shared" si="0"/>
        <v>3006794155.746347</v>
      </c>
      <c r="R57" s="858"/>
      <c r="S57" s="869"/>
      <c r="T57" s="869"/>
      <c r="U57" s="869"/>
    </row>
    <row r="58" spans="2:21" ht="30" customHeight="1" x14ac:dyDescent="0.2">
      <c r="B58" s="249"/>
      <c r="C58" s="251"/>
      <c r="D58" s="853" t="s">
        <v>151</v>
      </c>
      <c r="E58" s="854"/>
      <c r="F58" s="79" t="s">
        <v>152</v>
      </c>
      <c r="G58" s="760">
        <v>5000000000</v>
      </c>
      <c r="H58" s="760"/>
      <c r="I58" s="760"/>
      <c r="J58" s="855"/>
      <c r="K58" s="855"/>
      <c r="L58" s="856" t="s">
        <v>212</v>
      </c>
      <c r="M58" s="856" t="s">
        <v>212</v>
      </c>
      <c r="N58" s="41"/>
      <c r="O58" s="113">
        <f>132.78/111.82</f>
        <v>1.1874441065998929</v>
      </c>
      <c r="P58" s="40" t="s">
        <v>209</v>
      </c>
      <c r="Q58" s="857">
        <f t="shared" si="0"/>
        <v>4210724506.702816</v>
      </c>
      <c r="R58" s="858"/>
      <c r="S58" s="867"/>
      <c r="T58" s="867"/>
      <c r="U58" s="867"/>
    </row>
    <row r="59" spans="2:21" ht="31.5" customHeight="1" x14ac:dyDescent="0.2">
      <c r="B59" s="249"/>
      <c r="C59" s="251"/>
      <c r="D59" s="853" t="s">
        <v>151</v>
      </c>
      <c r="E59" s="854"/>
      <c r="F59" s="79" t="s">
        <v>152</v>
      </c>
      <c r="G59" s="760">
        <v>433333333</v>
      </c>
      <c r="H59" s="760"/>
      <c r="I59" s="760"/>
      <c r="J59" s="855"/>
      <c r="K59" s="855"/>
      <c r="L59" s="856" t="s">
        <v>212</v>
      </c>
      <c r="M59" s="856" t="s">
        <v>212</v>
      </c>
      <c r="N59" s="41"/>
      <c r="O59" s="113">
        <f>132.78/111.82</f>
        <v>1.1874441065998929</v>
      </c>
      <c r="P59" s="40" t="s">
        <v>209</v>
      </c>
      <c r="Q59" s="857">
        <f t="shared" si="0"/>
        <v>364929456.96686244</v>
      </c>
      <c r="R59" s="858"/>
      <c r="S59" s="869"/>
      <c r="T59" s="869"/>
      <c r="U59" s="869"/>
    </row>
    <row r="60" spans="2:21" ht="27.75" customHeight="1" x14ac:dyDescent="0.2">
      <c r="B60" s="249"/>
      <c r="C60" s="251"/>
      <c r="D60" s="853" t="s">
        <v>151</v>
      </c>
      <c r="E60" s="854"/>
      <c r="F60" s="79" t="s">
        <v>152</v>
      </c>
      <c r="G60" s="760">
        <v>1260000000</v>
      </c>
      <c r="H60" s="760"/>
      <c r="I60" s="760"/>
      <c r="J60" s="855"/>
      <c r="K60" s="855"/>
      <c r="L60" s="856" t="s">
        <v>213</v>
      </c>
      <c r="M60" s="856" t="s">
        <v>213</v>
      </c>
      <c r="N60" s="41"/>
      <c r="O60" s="113">
        <f>132.7/111.82</f>
        <v>1.186728671078519</v>
      </c>
      <c r="P60" s="40" t="s">
        <v>214</v>
      </c>
      <c r="Q60" s="857">
        <f t="shared" si="0"/>
        <v>1061742275.8100981</v>
      </c>
      <c r="R60" s="858"/>
      <c r="S60" s="867"/>
      <c r="T60" s="867"/>
      <c r="U60" s="867"/>
    </row>
    <row r="61" spans="2:21" ht="31.5" customHeight="1" x14ac:dyDescent="0.2">
      <c r="B61" s="249"/>
      <c r="C61" s="251"/>
      <c r="D61" s="853" t="s">
        <v>151</v>
      </c>
      <c r="E61" s="854"/>
      <c r="F61" s="79" t="s">
        <v>152</v>
      </c>
      <c r="G61" s="760">
        <v>1890000000</v>
      </c>
      <c r="H61" s="760"/>
      <c r="I61" s="760"/>
      <c r="J61" s="868"/>
      <c r="K61" s="855"/>
      <c r="L61" s="856" t="s">
        <v>215</v>
      </c>
      <c r="M61" s="856" t="s">
        <v>215</v>
      </c>
      <c r="N61" s="41"/>
      <c r="O61" s="113">
        <f>132.7/111.82</f>
        <v>1.186728671078519</v>
      </c>
      <c r="P61" s="40" t="s">
        <v>214</v>
      </c>
      <c r="Q61" s="857">
        <f t="shared" si="0"/>
        <v>1592613413.715147</v>
      </c>
      <c r="R61" s="858"/>
      <c r="S61" s="869"/>
      <c r="T61" s="869"/>
      <c r="U61" s="869"/>
    </row>
    <row r="62" spans="2:21" ht="31.5" customHeight="1" x14ac:dyDescent="0.2">
      <c r="B62" s="249"/>
      <c r="C62" s="251"/>
      <c r="D62" s="853" t="s">
        <v>151</v>
      </c>
      <c r="E62" s="854"/>
      <c r="F62" s="79" t="s">
        <v>152</v>
      </c>
      <c r="G62" s="760">
        <v>1890000000</v>
      </c>
      <c r="H62" s="760"/>
      <c r="I62" s="760"/>
      <c r="J62" s="855"/>
      <c r="K62" s="855"/>
      <c r="L62" s="856" t="s">
        <v>216</v>
      </c>
      <c r="M62" s="856" t="s">
        <v>216</v>
      </c>
      <c r="N62" s="41"/>
      <c r="O62" s="113">
        <f>132.7/111.82</f>
        <v>1.186728671078519</v>
      </c>
      <c r="P62" s="40" t="s">
        <v>214</v>
      </c>
      <c r="Q62" s="857">
        <f t="shared" si="0"/>
        <v>1592613413.715147</v>
      </c>
      <c r="R62" s="858"/>
      <c r="S62" s="852"/>
      <c r="T62" s="852"/>
      <c r="U62" s="852"/>
    </row>
    <row r="63" spans="2:21" ht="31.5" customHeight="1" x14ac:dyDescent="0.2">
      <c r="B63" s="249"/>
      <c r="C63" s="251"/>
      <c r="D63" s="853" t="s">
        <v>151</v>
      </c>
      <c r="E63" s="854"/>
      <c r="F63" s="79" t="s">
        <v>152</v>
      </c>
      <c r="G63" s="760">
        <v>1440000000</v>
      </c>
      <c r="H63" s="760"/>
      <c r="I63" s="760"/>
      <c r="J63" s="855"/>
      <c r="K63" s="855"/>
      <c r="L63" s="856">
        <v>42755</v>
      </c>
      <c r="M63" s="856" t="s">
        <v>216</v>
      </c>
      <c r="N63" s="41"/>
      <c r="O63" s="113">
        <f>133.4/111.82</f>
        <v>1.1929887318905386</v>
      </c>
      <c r="P63" s="40" t="s">
        <v>217</v>
      </c>
      <c r="Q63" s="857">
        <f t="shared" si="0"/>
        <v>1207052473.7631183</v>
      </c>
      <c r="R63" s="858"/>
      <c r="S63" s="852"/>
      <c r="T63" s="852"/>
      <c r="U63" s="852"/>
    </row>
    <row r="64" spans="2:21" ht="31.5" customHeight="1" x14ac:dyDescent="0.2">
      <c r="B64" s="249"/>
      <c r="C64" s="251"/>
      <c r="D64" s="853" t="s">
        <v>151</v>
      </c>
      <c r="E64" s="854"/>
      <c r="F64" s="79" t="s">
        <v>152</v>
      </c>
      <c r="G64" s="760">
        <v>1440000000</v>
      </c>
      <c r="H64" s="760"/>
      <c r="I64" s="760"/>
      <c r="J64" s="855"/>
      <c r="K64" s="855"/>
      <c r="L64" s="856">
        <v>42755</v>
      </c>
      <c r="M64" s="856" t="s">
        <v>216</v>
      </c>
      <c r="N64" s="41"/>
      <c r="O64" s="113">
        <f>133.4/111.82</f>
        <v>1.1929887318905386</v>
      </c>
      <c r="P64" s="40" t="s">
        <v>217</v>
      </c>
      <c r="Q64" s="857">
        <f t="shared" si="0"/>
        <v>1207052473.7631183</v>
      </c>
      <c r="R64" s="858"/>
      <c r="S64" s="852"/>
      <c r="T64" s="852"/>
      <c r="U64" s="852"/>
    </row>
    <row r="65" spans="2:21" ht="31.5" customHeight="1" x14ac:dyDescent="0.2">
      <c r="B65" s="249"/>
      <c r="C65" s="251"/>
      <c r="D65" s="853" t="s">
        <v>151</v>
      </c>
      <c r="E65" s="854"/>
      <c r="F65" s="79" t="s">
        <v>152</v>
      </c>
      <c r="G65" s="760">
        <v>960000000</v>
      </c>
      <c r="H65" s="760"/>
      <c r="I65" s="760"/>
      <c r="J65" s="855"/>
      <c r="K65" s="855"/>
      <c r="L65" s="856" t="s">
        <v>218</v>
      </c>
      <c r="M65" s="856" t="s">
        <v>216</v>
      </c>
      <c r="N65" s="41"/>
      <c r="O65" s="113">
        <f>134.77/111.82</f>
        <v>1.2052405651940621</v>
      </c>
      <c r="P65" s="40" t="s">
        <v>219</v>
      </c>
      <c r="Q65" s="857">
        <f t="shared" si="0"/>
        <v>796521481.04177475</v>
      </c>
      <c r="R65" s="858"/>
      <c r="S65" s="852"/>
      <c r="T65" s="852"/>
      <c r="U65" s="852"/>
    </row>
    <row r="66" spans="2:21" ht="31.5" customHeight="1" x14ac:dyDescent="0.2">
      <c r="B66" s="249"/>
      <c r="C66" s="251"/>
      <c r="D66" s="853" t="s">
        <v>151</v>
      </c>
      <c r="E66" s="854"/>
      <c r="F66" s="79" t="s">
        <v>152</v>
      </c>
      <c r="G66" s="760">
        <v>3450000000</v>
      </c>
      <c r="H66" s="760"/>
      <c r="I66" s="760"/>
      <c r="J66" s="855"/>
      <c r="K66" s="855"/>
      <c r="L66" s="856">
        <v>42826</v>
      </c>
      <c r="M66" s="856" t="s">
        <v>216</v>
      </c>
      <c r="N66" s="41"/>
      <c r="O66" s="113">
        <f>134.77/111.82</f>
        <v>1.2052405651940621</v>
      </c>
      <c r="P66" s="40" t="s">
        <v>220</v>
      </c>
      <c r="Q66" s="857">
        <f t="shared" si="0"/>
        <v>2862499072.4938779</v>
      </c>
      <c r="R66" s="858"/>
      <c r="S66" s="852"/>
      <c r="T66" s="852"/>
      <c r="U66" s="852"/>
    </row>
    <row r="67" spans="2:21" ht="31.5" customHeight="1" x14ac:dyDescent="0.2">
      <c r="B67" s="249"/>
      <c r="C67" s="251"/>
      <c r="D67" s="853" t="s">
        <v>151</v>
      </c>
      <c r="E67" s="854"/>
      <c r="F67" s="79" t="s">
        <v>152</v>
      </c>
      <c r="G67" s="760">
        <v>2300000000</v>
      </c>
      <c r="H67" s="760"/>
      <c r="I67" s="760"/>
      <c r="J67" s="864"/>
      <c r="K67" s="855"/>
      <c r="L67" s="856">
        <v>42788</v>
      </c>
      <c r="M67" s="856" t="s">
        <v>216</v>
      </c>
      <c r="N67" s="41"/>
      <c r="O67" s="113">
        <f>134.77/111.82</f>
        <v>1.2052405651940621</v>
      </c>
      <c r="P67" s="40" t="s">
        <v>220</v>
      </c>
      <c r="Q67" s="857">
        <f t="shared" si="0"/>
        <v>1908332714.9959188</v>
      </c>
      <c r="R67" s="858"/>
      <c r="S67" s="852"/>
      <c r="T67" s="852"/>
      <c r="U67" s="852"/>
    </row>
    <row r="68" spans="2:21" ht="31.5" customHeight="1" x14ac:dyDescent="0.2">
      <c r="B68" s="249"/>
      <c r="C68" s="251"/>
      <c r="D68" s="853" t="s">
        <v>151</v>
      </c>
      <c r="E68" s="854"/>
      <c r="F68" s="79" t="s">
        <v>152</v>
      </c>
      <c r="G68" s="760">
        <v>3450000000</v>
      </c>
      <c r="H68" s="760"/>
      <c r="I68" s="760"/>
      <c r="J68" s="855"/>
      <c r="K68" s="855"/>
      <c r="L68" s="856">
        <v>42786</v>
      </c>
      <c r="M68" s="856" t="s">
        <v>216</v>
      </c>
      <c r="N68" s="41"/>
      <c r="O68" s="113">
        <f>136.12/111.82</f>
        <v>1.2173135396172421</v>
      </c>
      <c r="P68" s="40" t="s">
        <v>220</v>
      </c>
      <c r="Q68" s="857">
        <f t="shared" si="0"/>
        <v>2834109609.1683807</v>
      </c>
      <c r="R68" s="858"/>
      <c r="S68" s="852"/>
      <c r="T68" s="852"/>
      <c r="U68" s="852"/>
    </row>
    <row r="69" spans="2:21" ht="31.5" customHeight="1" x14ac:dyDescent="0.2">
      <c r="B69" s="249"/>
      <c r="C69" s="251"/>
      <c r="D69" s="853" t="s">
        <v>151</v>
      </c>
      <c r="E69" s="854"/>
      <c r="F69" s="79" t="s">
        <v>152</v>
      </c>
      <c r="G69" s="760">
        <v>330000000</v>
      </c>
      <c r="H69" s="760"/>
      <c r="I69" s="760"/>
      <c r="J69" s="864"/>
      <c r="K69" s="855"/>
      <c r="L69" s="856">
        <v>42842</v>
      </c>
      <c r="M69" s="856" t="s">
        <v>216</v>
      </c>
      <c r="N69" s="41"/>
      <c r="O69" s="113">
        <f t="shared" ref="O69:O71" si="1">136.76/111.82</f>
        <v>1.2230370237882311</v>
      </c>
      <c r="P69" s="40" t="s">
        <v>220</v>
      </c>
      <c r="Q69" s="857">
        <f t="shared" si="0"/>
        <v>269820122.84293652</v>
      </c>
      <c r="R69" s="858"/>
      <c r="S69" s="852"/>
      <c r="T69" s="852"/>
      <c r="U69" s="852"/>
    </row>
    <row r="70" spans="2:21" ht="31.5" customHeight="1" x14ac:dyDescent="0.2">
      <c r="B70" s="249"/>
      <c r="C70" s="251"/>
      <c r="D70" s="853" t="s">
        <v>151</v>
      </c>
      <c r="E70" s="854"/>
      <c r="F70" s="79" t="s">
        <v>152</v>
      </c>
      <c r="G70" s="760">
        <v>90000000</v>
      </c>
      <c r="H70" s="760"/>
      <c r="I70" s="760"/>
      <c r="J70" s="855"/>
      <c r="K70" s="855"/>
      <c r="L70" s="865" t="s">
        <v>221</v>
      </c>
      <c r="M70" s="866"/>
      <c r="N70" s="41"/>
      <c r="O70" s="113">
        <f t="shared" si="1"/>
        <v>1.2230370237882311</v>
      </c>
      <c r="P70" s="40" t="s">
        <v>220</v>
      </c>
      <c r="Q70" s="857">
        <f t="shared" si="0"/>
        <v>73587306.229891777</v>
      </c>
      <c r="R70" s="858"/>
      <c r="S70" s="852"/>
      <c r="T70" s="852"/>
      <c r="U70" s="852"/>
    </row>
    <row r="71" spans="2:21" ht="31.5" customHeight="1" x14ac:dyDescent="0.2">
      <c r="B71" s="249"/>
      <c r="C71" s="251"/>
      <c r="D71" s="853" t="s">
        <v>151</v>
      </c>
      <c r="E71" s="854"/>
      <c r="F71" s="79" t="s">
        <v>152</v>
      </c>
      <c r="G71" s="760">
        <v>420000000</v>
      </c>
      <c r="H71" s="760"/>
      <c r="I71" s="760"/>
      <c r="J71" s="864"/>
      <c r="K71" s="855"/>
      <c r="L71" s="856" t="s">
        <v>222</v>
      </c>
      <c r="M71" s="856" t="s">
        <v>216</v>
      </c>
      <c r="N71" s="41"/>
      <c r="O71" s="113">
        <f t="shared" si="1"/>
        <v>1.2230370237882311</v>
      </c>
      <c r="P71" s="40" t="s">
        <v>220</v>
      </c>
      <c r="Q71" s="857">
        <f t="shared" si="0"/>
        <v>343407429.07282829</v>
      </c>
      <c r="R71" s="858"/>
      <c r="S71" s="852"/>
      <c r="T71" s="852"/>
      <c r="U71" s="852"/>
    </row>
    <row r="72" spans="2:21" ht="31.5" customHeight="1" x14ac:dyDescent="0.2">
      <c r="B72" s="249"/>
      <c r="C72" s="251"/>
      <c r="D72" s="853" t="s">
        <v>151</v>
      </c>
      <c r="E72" s="854"/>
      <c r="F72" s="79" t="s">
        <v>152</v>
      </c>
      <c r="G72" s="760">
        <v>75000000</v>
      </c>
      <c r="H72" s="760"/>
      <c r="I72" s="760"/>
      <c r="J72" s="855"/>
      <c r="K72" s="855"/>
      <c r="L72" s="856" t="s">
        <v>223</v>
      </c>
      <c r="M72" s="856" t="s">
        <v>216</v>
      </c>
      <c r="N72" s="41"/>
      <c r="O72" s="113">
        <f t="shared" ref="O72:O79" si="2">137.4/111.82</f>
        <v>1.2287605079592203</v>
      </c>
      <c r="P72" s="40" t="s">
        <v>224</v>
      </c>
      <c r="Q72" s="857">
        <f t="shared" si="0"/>
        <v>61037117.903930128</v>
      </c>
      <c r="R72" s="858"/>
      <c r="S72" s="852"/>
      <c r="T72" s="852"/>
      <c r="U72" s="852"/>
    </row>
    <row r="73" spans="2:21" ht="31.5" customHeight="1" x14ac:dyDescent="0.2">
      <c r="B73" s="249"/>
      <c r="C73" s="251"/>
      <c r="D73" s="853" t="s">
        <v>151</v>
      </c>
      <c r="E73" s="854"/>
      <c r="F73" s="79" t="s">
        <v>152</v>
      </c>
      <c r="G73" s="760">
        <v>280000000</v>
      </c>
      <c r="H73" s="760"/>
      <c r="I73" s="760"/>
      <c r="J73" s="855"/>
      <c r="K73" s="855"/>
      <c r="L73" s="856" t="s">
        <v>225</v>
      </c>
      <c r="M73" s="856" t="s">
        <v>216</v>
      </c>
      <c r="N73" s="41"/>
      <c r="O73" s="113">
        <f t="shared" si="2"/>
        <v>1.2287605079592203</v>
      </c>
      <c r="P73" s="40" t="s">
        <v>224</v>
      </c>
      <c r="Q73" s="857">
        <f t="shared" si="0"/>
        <v>227871906.84133914</v>
      </c>
      <c r="R73" s="858"/>
      <c r="S73" s="852"/>
      <c r="T73" s="852"/>
      <c r="U73" s="852"/>
    </row>
    <row r="74" spans="2:21" ht="31.5" customHeight="1" x14ac:dyDescent="0.2">
      <c r="B74" s="249"/>
      <c r="C74" s="251"/>
      <c r="D74" s="853" t="s">
        <v>151</v>
      </c>
      <c r="E74" s="854"/>
      <c r="F74" s="79" t="s">
        <v>152</v>
      </c>
      <c r="G74" s="760">
        <v>50000000</v>
      </c>
      <c r="H74" s="760"/>
      <c r="I74" s="760"/>
      <c r="J74" s="855"/>
      <c r="K74" s="855"/>
      <c r="L74" s="856" t="s">
        <v>226</v>
      </c>
      <c r="M74" s="856" t="s">
        <v>216</v>
      </c>
      <c r="N74" s="41"/>
      <c r="O74" s="113">
        <f t="shared" si="2"/>
        <v>1.2287605079592203</v>
      </c>
      <c r="P74" s="40" t="s">
        <v>224</v>
      </c>
      <c r="Q74" s="857">
        <f t="shared" si="0"/>
        <v>40691411.935953416</v>
      </c>
      <c r="R74" s="858"/>
      <c r="S74" s="852"/>
      <c r="T74" s="852"/>
      <c r="U74" s="852"/>
    </row>
    <row r="75" spans="2:21" ht="31.5" customHeight="1" x14ac:dyDescent="0.2">
      <c r="B75" s="249"/>
      <c r="C75" s="251"/>
      <c r="D75" s="853" t="s">
        <v>151</v>
      </c>
      <c r="E75" s="854"/>
      <c r="F75" s="79" t="s">
        <v>152</v>
      </c>
      <c r="G75" s="760">
        <v>187500000</v>
      </c>
      <c r="H75" s="760"/>
      <c r="I75" s="760"/>
      <c r="J75" s="855"/>
      <c r="K75" s="855"/>
      <c r="L75" s="856" t="s">
        <v>227</v>
      </c>
      <c r="M75" s="856" t="s">
        <v>216</v>
      </c>
      <c r="N75" s="41"/>
      <c r="O75" s="113">
        <f t="shared" si="2"/>
        <v>1.2287605079592203</v>
      </c>
      <c r="P75" s="40" t="s">
        <v>224</v>
      </c>
      <c r="Q75" s="857">
        <f t="shared" si="0"/>
        <v>152592794.75982532</v>
      </c>
      <c r="R75" s="858"/>
      <c r="S75" s="852"/>
      <c r="T75" s="852"/>
      <c r="U75" s="852"/>
    </row>
    <row r="76" spans="2:21" ht="31.5" customHeight="1" x14ac:dyDescent="0.2">
      <c r="B76" s="249"/>
      <c r="C76" s="251"/>
      <c r="D76" s="853" t="s">
        <v>151</v>
      </c>
      <c r="E76" s="854"/>
      <c r="F76" s="79" t="s">
        <v>152</v>
      </c>
      <c r="G76" s="760">
        <v>100000000</v>
      </c>
      <c r="H76" s="760"/>
      <c r="I76" s="760"/>
      <c r="J76" s="855"/>
      <c r="K76" s="855"/>
      <c r="L76" s="856" t="s">
        <v>228</v>
      </c>
      <c r="M76" s="856" t="s">
        <v>216</v>
      </c>
      <c r="N76" s="41"/>
      <c r="O76" s="113">
        <f t="shared" si="2"/>
        <v>1.2287605079592203</v>
      </c>
      <c r="P76" s="40" t="s">
        <v>224</v>
      </c>
      <c r="Q76" s="857">
        <f t="shared" si="0"/>
        <v>81382823.871906832</v>
      </c>
      <c r="R76" s="858"/>
      <c r="S76" s="852"/>
      <c r="T76" s="852"/>
      <c r="U76" s="852"/>
    </row>
    <row r="77" spans="2:21" ht="31.5" customHeight="1" x14ac:dyDescent="0.2">
      <c r="B77" s="249"/>
      <c r="C77" s="251"/>
      <c r="D77" s="853" t="s">
        <v>151</v>
      </c>
      <c r="E77" s="854"/>
      <c r="F77" s="79" t="s">
        <v>152</v>
      </c>
      <c r="G77" s="760">
        <v>187500000</v>
      </c>
      <c r="H77" s="760"/>
      <c r="I77" s="760"/>
      <c r="J77" s="855"/>
      <c r="K77" s="855"/>
      <c r="L77" s="856" t="s">
        <v>229</v>
      </c>
      <c r="M77" s="856" t="s">
        <v>216</v>
      </c>
      <c r="N77" s="41"/>
      <c r="O77" s="113">
        <f t="shared" si="2"/>
        <v>1.2287605079592203</v>
      </c>
      <c r="P77" s="40" t="s">
        <v>224</v>
      </c>
      <c r="Q77" s="857">
        <f t="shared" si="0"/>
        <v>152592794.75982532</v>
      </c>
      <c r="R77" s="858"/>
      <c r="S77" s="852"/>
      <c r="T77" s="852"/>
      <c r="U77" s="852"/>
    </row>
    <row r="78" spans="2:21" ht="31.5" customHeight="1" x14ac:dyDescent="0.2">
      <c r="B78" s="249"/>
      <c r="C78" s="251"/>
      <c r="D78" s="853" t="s">
        <v>151</v>
      </c>
      <c r="E78" s="854"/>
      <c r="F78" s="79" t="s">
        <v>152</v>
      </c>
      <c r="G78" s="760">
        <v>90000000</v>
      </c>
      <c r="H78" s="760"/>
      <c r="I78" s="760"/>
      <c r="J78" s="855"/>
      <c r="K78" s="855"/>
      <c r="L78" s="856" t="s">
        <v>229</v>
      </c>
      <c r="M78" s="856" t="s">
        <v>216</v>
      </c>
      <c r="N78" s="41"/>
      <c r="O78" s="113">
        <f t="shared" si="2"/>
        <v>1.2287605079592203</v>
      </c>
      <c r="P78" s="40" t="s">
        <v>224</v>
      </c>
      <c r="Q78" s="857">
        <f t="shared" si="0"/>
        <v>73244541.484716147</v>
      </c>
      <c r="R78" s="858"/>
      <c r="S78" s="852"/>
      <c r="T78" s="852"/>
      <c r="U78" s="852"/>
    </row>
    <row r="79" spans="2:21" ht="31.5" customHeight="1" x14ac:dyDescent="0.2">
      <c r="B79" s="249"/>
      <c r="C79" s="251"/>
      <c r="D79" s="853" t="s">
        <v>151</v>
      </c>
      <c r="E79" s="854"/>
      <c r="F79" s="79" t="s">
        <v>152</v>
      </c>
      <c r="G79" s="760">
        <v>25000000</v>
      </c>
      <c r="H79" s="760"/>
      <c r="I79" s="760"/>
      <c r="J79" s="864"/>
      <c r="K79" s="855"/>
      <c r="L79" s="856" t="s">
        <v>230</v>
      </c>
      <c r="M79" s="856" t="s">
        <v>216</v>
      </c>
      <c r="N79" s="41"/>
      <c r="O79" s="113">
        <f t="shared" si="2"/>
        <v>1.2287605079592203</v>
      </c>
      <c r="P79" s="40" t="s">
        <v>224</v>
      </c>
      <c r="Q79" s="857">
        <f t="shared" ref="Q79:Q110" si="3">+G79/O79</f>
        <v>20345705.967976708</v>
      </c>
      <c r="R79" s="858"/>
      <c r="S79" s="852"/>
      <c r="T79" s="852"/>
      <c r="U79" s="852"/>
    </row>
    <row r="80" spans="2:21" ht="31.5" customHeight="1" x14ac:dyDescent="0.2">
      <c r="B80" s="249"/>
      <c r="C80" s="251"/>
      <c r="D80" s="853" t="s">
        <v>151</v>
      </c>
      <c r="E80" s="854"/>
      <c r="F80" s="79" t="s">
        <v>152</v>
      </c>
      <c r="G80" s="760">
        <v>15000000</v>
      </c>
      <c r="H80" s="760"/>
      <c r="I80" s="760"/>
      <c r="J80" s="864"/>
      <c r="K80" s="855"/>
      <c r="L80" s="856" t="s">
        <v>231</v>
      </c>
      <c r="M80" s="856" t="s">
        <v>216</v>
      </c>
      <c r="N80" s="41"/>
      <c r="O80" s="113">
        <f>138.05/111.82</f>
        <v>1.2345734215703812</v>
      </c>
      <c r="P80" s="40" t="s">
        <v>232</v>
      </c>
      <c r="Q80" s="857">
        <f t="shared" si="3"/>
        <v>12149945.67185802</v>
      </c>
      <c r="R80" s="858"/>
      <c r="S80" s="852"/>
      <c r="T80" s="852"/>
      <c r="U80" s="852"/>
    </row>
    <row r="81" spans="2:21" ht="31.5" customHeight="1" x14ac:dyDescent="0.2">
      <c r="B81" s="249"/>
      <c r="C81" s="251"/>
      <c r="D81" s="853" t="s">
        <v>151</v>
      </c>
      <c r="E81" s="854"/>
      <c r="F81" s="79" t="s">
        <v>152</v>
      </c>
      <c r="G81" s="760">
        <v>10000000</v>
      </c>
      <c r="H81" s="760"/>
      <c r="I81" s="760"/>
      <c r="J81" s="864"/>
      <c r="K81" s="855"/>
      <c r="L81" s="856" t="s">
        <v>233</v>
      </c>
      <c r="M81" s="856" t="s">
        <v>216</v>
      </c>
      <c r="N81" s="41"/>
      <c r="O81" s="113">
        <f>138.05/111.82</f>
        <v>1.2345734215703812</v>
      </c>
      <c r="P81" s="40" t="s">
        <v>234</v>
      </c>
      <c r="Q81" s="857">
        <f t="shared" si="3"/>
        <v>8099963.7812386798</v>
      </c>
      <c r="R81" s="858"/>
      <c r="S81" s="852"/>
      <c r="T81" s="852"/>
      <c r="U81" s="852"/>
    </row>
    <row r="82" spans="2:21" ht="31.5" customHeight="1" x14ac:dyDescent="0.2">
      <c r="B82" s="153"/>
      <c r="C82" s="155"/>
      <c r="D82" s="853" t="s">
        <v>151</v>
      </c>
      <c r="E82" s="854"/>
      <c r="F82" s="79" t="s">
        <v>152</v>
      </c>
      <c r="G82" s="760">
        <v>2336000000</v>
      </c>
      <c r="H82" s="760"/>
      <c r="I82" s="760"/>
      <c r="J82" s="855"/>
      <c r="K82" s="855"/>
      <c r="L82" s="856">
        <v>43196</v>
      </c>
      <c r="M82" s="856"/>
      <c r="N82" s="41"/>
      <c r="O82" s="113">
        <f>141.05/111.82</f>
        <v>1.2614022536218925</v>
      </c>
      <c r="P82" s="40" t="s">
        <v>235</v>
      </c>
      <c r="Q82" s="857">
        <f t="shared" si="3"/>
        <v>1851907266.9266214</v>
      </c>
      <c r="R82" s="858"/>
      <c r="S82" s="859"/>
      <c r="T82" s="860"/>
      <c r="U82" s="861"/>
    </row>
    <row r="83" spans="2:21" ht="31.5" customHeight="1" x14ac:dyDescent="0.2">
      <c r="B83" s="153"/>
      <c r="C83" s="155"/>
      <c r="D83" s="853" t="s">
        <v>151</v>
      </c>
      <c r="E83" s="854"/>
      <c r="F83" s="79" t="s">
        <v>152</v>
      </c>
      <c r="G83" s="760">
        <v>3504000000</v>
      </c>
      <c r="H83" s="760"/>
      <c r="I83" s="760"/>
      <c r="J83" s="855"/>
      <c r="K83" s="855"/>
      <c r="L83" s="856">
        <v>43200</v>
      </c>
      <c r="M83" s="856"/>
      <c r="N83" s="41"/>
      <c r="O83" s="113">
        <f t="shared" ref="O83:O84" si="4">141.05/111.82</f>
        <v>1.2614022536218925</v>
      </c>
      <c r="P83" s="40" t="s">
        <v>235</v>
      </c>
      <c r="Q83" s="857">
        <f t="shared" si="3"/>
        <v>2777860900.3899322</v>
      </c>
      <c r="R83" s="858"/>
      <c r="S83" s="859"/>
      <c r="T83" s="860"/>
      <c r="U83" s="861"/>
    </row>
    <row r="84" spans="2:21" ht="31.5" customHeight="1" x14ac:dyDescent="0.2">
      <c r="B84" s="249"/>
      <c r="C84" s="251"/>
      <c r="D84" s="853" t="s">
        <v>151</v>
      </c>
      <c r="E84" s="854"/>
      <c r="F84" s="79" t="s">
        <v>152</v>
      </c>
      <c r="G84" s="760">
        <v>3504000000</v>
      </c>
      <c r="H84" s="760"/>
      <c r="I84" s="760"/>
      <c r="J84" s="855"/>
      <c r="K84" s="855"/>
      <c r="L84" s="856">
        <v>43200</v>
      </c>
      <c r="M84" s="856"/>
      <c r="N84" s="41"/>
      <c r="O84" s="113">
        <f t="shared" si="4"/>
        <v>1.2614022536218925</v>
      </c>
      <c r="P84" s="40" t="s">
        <v>235</v>
      </c>
      <c r="Q84" s="857">
        <f t="shared" si="3"/>
        <v>2777860900.3899322</v>
      </c>
      <c r="R84" s="858"/>
      <c r="S84" s="852"/>
      <c r="T84" s="852"/>
      <c r="U84" s="852"/>
    </row>
    <row r="85" spans="2:21" ht="31.5" customHeight="1" x14ac:dyDescent="0.2">
      <c r="B85" s="153"/>
      <c r="C85" s="155"/>
      <c r="D85" s="853" t="s">
        <v>151</v>
      </c>
      <c r="E85" s="854"/>
      <c r="F85" s="79" t="s">
        <v>152</v>
      </c>
      <c r="G85" s="857">
        <v>18750000000</v>
      </c>
      <c r="H85" s="858"/>
      <c r="I85" s="162"/>
      <c r="J85" s="855"/>
      <c r="K85" s="855"/>
      <c r="L85" s="856">
        <v>43304</v>
      </c>
      <c r="M85" s="856"/>
      <c r="N85" s="72"/>
      <c r="O85" s="113">
        <f>142.28/111.82</f>
        <v>1.272402074763012</v>
      </c>
      <c r="P85" s="51" t="s">
        <v>454</v>
      </c>
      <c r="Q85" s="857">
        <f t="shared" si="3"/>
        <v>14735908068.597132</v>
      </c>
      <c r="R85" s="858"/>
      <c r="S85" s="859" t="s">
        <v>460</v>
      </c>
      <c r="T85" s="860"/>
      <c r="U85" s="861"/>
    </row>
    <row r="86" spans="2:21" ht="40.5" customHeight="1" x14ac:dyDescent="0.2">
      <c r="B86" s="153"/>
      <c r="C86" s="155"/>
      <c r="D86" s="853" t="s">
        <v>151</v>
      </c>
      <c r="E86" s="854"/>
      <c r="F86" s="79" t="s">
        <v>152</v>
      </c>
      <c r="G86" s="857">
        <v>6250000000</v>
      </c>
      <c r="H86" s="858"/>
      <c r="I86" s="162"/>
      <c r="J86" s="855"/>
      <c r="K86" s="855"/>
      <c r="L86" s="856">
        <v>43326</v>
      </c>
      <c r="M86" s="856"/>
      <c r="N86" s="72"/>
      <c r="O86" s="113">
        <f>142.1/111.82</f>
        <v>1.2707923448399214</v>
      </c>
      <c r="P86" s="51" t="s">
        <v>461</v>
      </c>
      <c r="Q86" s="857">
        <f t="shared" si="3"/>
        <v>4918191414.4968328</v>
      </c>
      <c r="R86" s="858"/>
      <c r="S86" s="859" t="s">
        <v>460</v>
      </c>
      <c r="T86" s="860"/>
      <c r="U86" s="861"/>
    </row>
    <row r="87" spans="2:21" ht="40.5" customHeight="1" x14ac:dyDescent="0.2">
      <c r="B87" s="153"/>
      <c r="C87" s="155"/>
      <c r="D87" s="853" t="s">
        <v>151</v>
      </c>
      <c r="E87" s="854"/>
      <c r="F87" s="79" t="s">
        <v>152</v>
      </c>
      <c r="G87" s="857">
        <v>1200000000</v>
      </c>
      <c r="H87" s="858"/>
      <c r="I87" s="162"/>
      <c r="J87" s="855"/>
      <c r="K87" s="855"/>
      <c r="L87" s="856">
        <v>43349</v>
      </c>
      <c r="M87" s="856"/>
      <c r="N87" s="72"/>
      <c r="O87" s="113">
        <f>142.27/111.82</f>
        <v>1.2723126453228404</v>
      </c>
      <c r="P87" s="51" t="s">
        <v>462</v>
      </c>
      <c r="Q87" s="857">
        <f t="shared" si="3"/>
        <v>943164405.70745754</v>
      </c>
      <c r="R87" s="858"/>
      <c r="S87" s="859" t="s">
        <v>460</v>
      </c>
      <c r="T87" s="860"/>
      <c r="U87" s="861"/>
    </row>
    <row r="88" spans="2:21" ht="40.5" customHeight="1" x14ac:dyDescent="0.2">
      <c r="B88" s="153"/>
      <c r="C88" s="155"/>
      <c r="D88" s="853" t="s">
        <v>151</v>
      </c>
      <c r="E88" s="854"/>
      <c r="F88" s="79" t="s">
        <v>152</v>
      </c>
      <c r="G88" s="857">
        <v>31260000000</v>
      </c>
      <c r="H88" s="858"/>
      <c r="I88" s="162"/>
      <c r="J88" s="855"/>
      <c r="K88" s="855"/>
      <c r="L88" s="856">
        <v>43350</v>
      </c>
      <c r="M88" s="856"/>
      <c r="N88" s="72"/>
      <c r="O88" s="113">
        <f>142.27/111.82</f>
        <v>1.2723126453228404</v>
      </c>
      <c r="P88" s="51" t="s">
        <v>462</v>
      </c>
      <c r="Q88" s="857">
        <f t="shared" si="3"/>
        <v>24569432768.679268</v>
      </c>
      <c r="R88" s="858"/>
      <c r="S88" s="859" t="s">
        <v>460</v>
      </c>
      <c r="T88" s="860"/>
      <c r="U88" s="861"/>
    </row>
    <row r="89" spans="2:21" ht="40.5" customHeight="1" x14ac:dyDescent="0.2">
      <c r="B89" s="153"/>
      <c r="C89" s="155"/>
      <c r="D89" s="853" t="s">
        <v>151</v>
      </c>
      <c r="E89" s="854"/>
      <c r="F89" s="79" t="s">
        <v>152</v>
      </c>
      <c r="G89" s="857">
        <v>774948587</v>
      </c>
      <c r="H89" s="858"/>
      <c r="I89" s="162"/>
      <c r="J89" s="855"/>
      <c r="K89" s="855"/>
      <c r="L89" s="856">
        <v>43367</v>
      </c>
      <c r="M89" s="856"/>
      <c r="N89" s="72"/>
      <c r="O89" s="113">
        <f t="shared" ref="O89:O92" si="5">142.27/111.82</f>
        <v>1.2723126453228404</v>
      </c>
      <c r="P89" s="51" t="s">
        <v>462</v>
      </c>
      <c r="Q89" s="857">
        <f t="shared" si="3"/>
        <v>609086602.92640746</v>
      </c>
      <c r="R89" s="858"/>
      <c r="S89" s="859" t="s">
        <v>460</v>
      </c>
      <c r="T89" s="860"/>
      <c r="U89" s="861"/>
    </row>
    <row r="90" spans="2:21" ht="40.5" customHeight="1" x14ac:dyDescent="0.2">
      <c r="B90" s="153"/>
      <c r="C90" s="155"/>
      <c r="D90" s="853" t="s">
        <v>151</v>
      </c>
      <c r="E90" s="854"/>
      <c r="F90" s="79" t="s">
        <v>152</v>
      </c>
      <c r="G90" s="857">
        <v>500000000</v>
      </c>
      <c r="H90" s="858"/>
      <c r="I90" s="162"/>
      <c r="J90" s="855"/>
      <c r="K90" s="855"/>
      <c r="L90" s="856">
        <v>43368</v>
      </c>
      <c r="M90" s="856"/>
      <c r="N90" s="72"/>
      <c r="O90" s="113">
        <f t="shared" si="5"/>
        <v>1.2723126453228404</v>
      </c>
      <c r="P90" s="51" t="s">
        <v>462</v>
      </c>
      <c r="Q90" s="857">
        <f t="shared" si="3"/>
        <v>392985169.044774</v>
      </c>
      <c r="R90" s="858"/>
      <c r="S90" s="859" t="s">
        <v>460</v>
      </c>
      <c r="T90" s="860"/>
      <c r="U90" s="861"/>
    </row>
    <row r="91" spans="2:21" ht="40.5" customHeight="1" x14ac:dyDescent="0.2">
      <c r="B91" s="153"/>
      <c r="C91" s="155"/>
      <c r="D91" s="853" t="s">
        <v>151</v>
      </c>
      <c r="E91" s="854"/>
      <c r="F91" s="79" t="s">
        <v>152</v>
      </c>
      <c r="G91" s="857">
        <v>15938500</v>
      </c>
      <c r="H91" s="858"/>
      <c r="I91" s="162"/>
      <c r="J91" s="855"/>
      <c r="K91" s="855"/>
      <c r="L91" s="856">
        <v>43369</v>
      </c>
      <c r="M91" s="856"/>
      <c r="N91" s="72"/>
      <c r="O91" s="113">
        <f t="shared" si="5"/>
        <v>1.2723126453228404</v>
      </c>
      <c r="P91" s="51" t="s">
        <v>462</v>
      </c>
      <c r="Q91" s="857">
        <f t="shared" si="3"/>
        <v>12527188.233640261</v>
      </c>
      <c r="R91" s="858"/>
      <c r="S91" s="859" t="s">
        <v>460</v>
      </c>
      <c r="T91" s="860"/>
      <c r="U91" s="861"/>
    </row>
    <row r="92" spans="2:21" ht="40.5" customHeight="1" x14ac:dyDescent="0.2">
      <c r="B92" s="153"/>
      <c r="C92" s="155"/>
      <c r="D92" s="853" t="s">
        <v>151</v>
      </c>
      <c r="E92" s="854"/>
      <c r="F92" s="79" t="s">
        <v>152</v>
      </c>
      <c r="G92" s="857">
        <v>3849112913</v>
      </c>
      <c r="H92" s="858"/>
      <c r="I92" s="162"/>
      <c r="J92" s="855"/>
      <c r="K92" s="855"/>
      <c r="L92" s="856">
        <v>43370</v>
      </c>
      <c r="M92" s="856"/>
      <c r="N92" s="72"/>
      <c r="O92" s="113">
        <f t="shared" si="5"/>
        <v>1.2723126453228404</v>
      </c>
      <c r="P92" s="51" t="s">
        <v>462</v>
      </c>
      <c r="Q92" s="857">
        <f t="shared" si="3"/>
        <v>3025288577.5754547</v>
      </c>
      <c r="R92" s="858"/>
      <c r="S92" s="859" t="s">
        <v>460</v>
      </c>
      <c r="T92" s="860"/>
      <c r="U92" s="861"/>
    </row>
    <row r="93" spans="2:21" ht="40.5" customHeight="1" x14ac:dyDescent="0.2">
      <c r="B93" s="153"/>
      <c r="C93" s="155"/>
      <c r="D93" s="853" t="s">
        <v>151</v>
      </c>
      <c r="E93" s="854"/>
      <c r="F93" s="79" t="s">
        <v>152</v>
      </c>
      <c r="G93" s="857">
        <v>22318303139</v>
      </c>
      <c r="H93" s="858"/>
      <c r="I93" s="162"/>
      <c r="J93" s="855"/>
      <c r="K93" s="855"/>
      <c r="L93" s="856">
        <v>43383</v>
      </c>
      <c r="M93" s="856"/>
      <c r="N93" s="72"/>
      <c r="O93" s="113">
        <f>142.5/111.82</f>
        <v>1.2743695224467895</v>
      </c>
      <c r="P93" s="51" t="s">
        <v>473</v>
      </c>
      <c r="Q93" s="857">
        <f t="shared" si="3"/>
        <v>17513211628.091087</v>
      </c>
      <c r="R93" s="858"/>
      <c r="S93" s="859"/>
      <c r="T93" s="860"/>
      <c r="U93" s="861"/>
    </row>
    <row r="94" spans="2:21" ht="40.5" customHeight="1" x14ac:dyDescent="0.2">
      <c r="B94" s="153"/>
      <c r="C94" s="155"/>
      <c r="D94" s="853" t="s">
        <v>151</v>
      </c>
      <c r="E94" s="854"/>
      <c r="F94" s="79" t="s">
        <v>152</v>
      </c>
      <c r="G94" s="857">
        <v>134904238</v>
      </c>
      <c r="H94" s="858"/>
      <c r="I94" s="162"/>
      <c r="J94" s="855"/>
      <c r="K94" s="855"/>
      <c r="L94" s="856">
        <v>43383</v>
      </c>
      <c r="M94" s="856"/>
      <c r="N94" s="72"/>
      <c r="O94" s="113">
        <f t="shared" ref="O94:O96" si="6">142.5/111.82</f>
        <v>1.2743695224467895</v>
      </c>
      <c r="P94" s="51" t="s">
        <v>473</v>
      </c>
      <c r="Q94" s="857">
        <f t="shared" si="3"/>
        <v>105859592.23270175</v>
      </c>
      <c r="R94" s="858"/>
      <c r="S94" s="859"/>
      <c r="T94" s="860"/>
      <c r="U94" s="861"/>
    </row>
    <row r="95" spans="2:21" ht="40.5" customHeight="1" x14ac:dyDescent="0.2">
      <c r="B95" s="153"/>
      <c r="C95" s="155"/>
      <c r="D95" s="853" t="s">
        <v>151</v>
      </c>
      <c r="E95" s="854"/>
      <c r="F95" s="79" t="s">
        <v>152</v>
      </c>
      <c r="G95" s="857">
        <v>22183398901</v>
      </c>
      <c r="H95" s="858"/>
      <c r="I95" s="162"/>
      <c r="J95" s="855"/>
      <c r="K95" s="855"/>
      <c r="L95" s="856">
        <v>43383</v>
      </c>
      <c r="M95" s="856"/>
      <c r="N95" s="72"/>
      <c r="O95" s="113">
        <f t="shared" si="6"/>
        <v>1.2743695224467895</v>
      </c>
      <c r="P95" s="51" t="s">
        <v>473</v>
      </c>
      <c r="Q95" s="857">
        <f t="shared" si="3"/>
        <v>17407352035.858387</v>
      </c>
      <c r="R95" s="858"/>
      <c r="S95" s="859"/>
      <c r="T95" s="860"/>
      <c r="U95" s="861"/>
    </row>
    <row r="96" spans="2:21" ht="40.5" customHeight="1" x14ac:dyDescent="0.2">
      <c r="B96" s="153"/>
      <c r="C96" s="155"/>
      <c r="D96" s="853" t="s">
        <v>151</v>
      </c>
      <c r="E96" s="854"/>
      <c r="F96" s="79" t="s">
        <v>152</v>
      </c>
      <c r="G96" s="857">
        <v>385000000</v>
      </c>
      <c r="H96" s="858"/>
      <c r="I96" s="162"/>
      <c r="J96" s="855"/>
      <c r="K96" s="855"/>
      <c r="L96" s="856">
        <v>43399</v>
      </c>
      <c r="M96" s="856"/>
      <c r="N96" s="72"/>
      <c r="O96" s="113">
        <f t="shared" si="6"/>
        <v>1.2743695224467895</v>
      </c>
      <c r="P96" s="51" t="s">
        <v>473</v>
      </c>
      <c r="Q96" s="857">
        <f t="shared" si="3"/>
        <v>302110175.43859649</v>
      </c>
      <c r="R96" s="858"/>
      <c r="S96" s="859" t="s">
        <v>460</v>
      </c>
      <c r="T96" s="860"/>
      <c r="U96" s="861"/>
    </row>
    <row r="97" spans="2:21" ht="40.5" customHeight="1" x14ac:dyDescent="0.2">
      <c r="B97" s="153"/>
      <c r="C97" s="155"/>
      <c r="D97" s="853" t="s">
        <v>151</v>
      </c>
      <c r="E97" s="854"/>
      <c r="F97" s="79" t="s">
        <v>152</v>
      </c>
      <c r="G97" s="857">
        <v>14493870000</v>
      </c>
      <c r="H97" s="858"/>
      <c r="I97" s="162"/>
      <c r="J97" s="855"/>
      <c r="K97" s="855"/>
      <c r="L97" s="856">
        <v>43431</v>
      </c>
      <c r="M97" s="856"/>
      <c r="N97" s="72"/>
      <c r="O97" s="113">
        <f>142.67/111.82</f>
        <v>1.2758898229297084</v>
      </c>
      <c r="P97" s="51" t="s">
        <v>481</v>
      </c>
      <c r="Q97" s="857">
        <f t="shared" si="3"/>
        <v>11359813159.03834</v>
      </c>
      <c r="R97" s="858"/>
      <c r="S97" s="859" t="s">
        <v>460</v>
      </c>
      <c r="T97" s="860"/>
      <c r="U97" s="861"/>
    </row>
    <row r="98" spans="2:21" ht="40.5" customHeight="1" x14ac:dyDescent="0.2">
      <c r="B98" s="153"/>
      <c r="C98" s="155"/>
      <c r="D98" s="853" t="s">
        <v>151</v>
      </c>
      <c r="E98" s="854"/>
      <c r="F98" s="79" t="s">
        <v>152</v>
      </c>
      <c r="G98" s="857">
        <v>4980000000</v>
      </c>
      <c r="H98" s="858"/>
      <c r="I98" s="162"/>
      <c r="J98" s="42"/>
      <c r="K98" s="42"/>
      <c r="L98" s="856">
        <v>43494</v>
      </c>
      <c r="M98" s="856"/>
      <c r="N98" s="72"/>
      <c r="O98" s="113">
        <f>100/78.05</f>
        <v>1.2812299807815504</v>
      </c>
      <c r="P98" s="51" t="s">
        <v>508</v>
      </c>
      <c r="Q98" s="857">
        <f t="shared" si="3"/>
        <v>3886889999.9999995</v>
      </c>
      <c r="R98" s="858"/>
      <c r="S98" s="859" t="s">
        <v>519</v>
      </c>
      <c r="T98" s="860"/>
      <c r="U98" s="861"/>
    </row>
    <row r="99" spans="2:21" ht="40.5" customHeight="1" x14ac:dyDescent="0.2">
      <c r="B99" s="153"/>
      <c r="C99" s="155"/>
      <c r="D99" s="853" t="s">
        <v>151</v>
      </c>
      <c r="E99" s="854"/>
      <c r="F99" s="79" t="s">
        <v>152</v>
      </c>
      <c r="G99" s="857">
        <v>645000000</v>
      </c>
      <c r="H99" s="858"/>
      <c r="I99" s="162"/>
      <c r="J99" s="42"/>
      <c r="K99" s="42"/>
      <c r="L99" s="856">
        <v>43495</v>
      </c>
      <c r="M99" s="856"/>
      <c r="N99" s="72"/>
      <c r="O99" s="113">
        <f>100/78.05</f>
        <v>1.2812299807815504</v>
      </c>
      <c r="P99" s="51" t="s">
        <v>508</v>
      </c>
      <c r="Q99" s="857">
        <f t="shared" si="3"/>
        <v>503422499.99999994</v>
      </c>
      <c r="R99" s="858"/>
      <c r="S99" s="859" t="s">
        <v>519</v>
      </c>
      <c r="T99" s="860"/>
      <c r="U99" s="861"/>
    </row>
    <row r="100" spans="2:21" ht="40.5" customHeight="1" x14ac:dyDescent="0.2">
      <c r="B100" s="153"/>
      <c r="C100" s="155"/>
      <c r="D100" s="853" t="s">
        <v>151</v>
      </c>
      <c r="E100" s="854"/>
      <c r="F100" s="79" t="s">
        <v>152</v>
      </c>
      <c r="G100" s="857">
        <v>16875000000</v>
      </c>
      <c r="H100" s="858"/>
      <c r="I100" s="162"/>
      <c r="J100" s="42"/>
      <c r="K100" s="42"/>
      <c r="L100" s="856">
        <v>43497</v>
      </c>
      <c r="M100" s="856"/>
      <c r="N100" s="72"/>
      <c r="O100" s="113">
        <f>100/78.05</f>
        <v>1.2812299807815504</v>
      </c>
      <c r="P100" s="51" t="s">
        <v>508</v>
      </c>
      <c r="Q100" s="857">
        <f t="shared" si="3"/>
        <v>13170937500</v>
      </c>
      <c r="R100" s="858"/>
      <c r="S100" s="859" t="s">
        <v>519</v>
      </c>
      <c r="T100" s="860"/>
      <c r="U100" s="861"/>
    </row>
    <row r="101" spans="2:21" ht="40.5" customHeight="1" x14ac:dyDescent="0.2">
      <c r="B101" s="153"/>
      <c r="C101" s="155"/>
      <c r="D101" s="853" t="s">
        <v>151</v>
      </c>
      <c r="E101" s="854"/>
      <c r="F101" s="79" t="s">
        <v>152</v>
      </c>
      <c r="G101" s="857">
        <v>9562500000</v>
      </c>
      <c r="H101" s="858"/>
      <c r="I101" s="162"/>
      <c r="J101" s="42"/>
      <c r="K101" s="42"/>
      <c r="L101" s="856">
        <v>43504</v>
      </c>
      <c r="M101" s="856"/>
      <c r="N101" s="72"/>
      <c r="O101" s="113">
        <f>100.6/78.05</f>
        <v>1.2889173606662396</v>
      </c>
      <c r="P101" s="51" t="s">
        <v>511</v>
      </c>
      <c r="Q101" s="857">
        <f t="shared" si="3"/>
        <v>7419017147.1172962</v>
      </c>
      <c r="R101" s="858"/>
      <c r="S101" s="859" t="s">
        <v>519</v>
      </c>
      <c r="T101" s="860"/>
      <c r="U101" s="861"/>
    </row>
    <row r="102" spans="2:21" ht="40.5" customHeight="1" x14ac:dyDescent="0.2">
      <c r="B102" s="153"/>
      <c r="C102" s="155"/>
      <c r="D102" s="853" t="s">
        <v>151</v>
      </c>
      <c r="E102" s="854"/>
      <c r="F102" s="79" t="s">
        <v>152</v>
      </c>
      <c r="G102" s="857">
        <v>9562500000</v>
      </c>
      <c r="H102" s="858"/>
      <c r="I102" s="162"/>
      <c r="J102" s="42"/>
      <c r="K102" s="42"/>
      <c r="L102" s="856">
        <v>43504</v>
      </c>
      <c r="M102" s="856"/>
      <c r="N102" s="72"/>
      <c r="O102" s="113">
        <f t="shared" ref="O102:O103" si="7">100.6/78.05</f>
        <v>1.2889173606662396</v>
      </c>
      <c r="P102" s="51" t="s">
        <v>511</v>
      </c>
      <c r="Q102" s="857">
        <f t="shared" si="3"/>
        <v>7419017147.1172962</v>
      </c>
      <c r="R102" s="858"/>
      <c r="S102" s="859" t="s">
        <v>519</v>
      </c>
      <c r="T102" s="860"/>
      <c r="U102" s="861"/>
    </row>
    <row r="103" spans="2:21" ht="40.5" customHeight="1" x14ac:dyDescent="0.2">
      <c r="B103" s="153"/>
      <c r="C103" s="155"/>
      <c r="D103" s="853" t="s">
        <v>151</v>
      </c>
      <c r="E103" s="854"/>
      <c r="F103" s="79" t="s">
        <v>152</v>
      </c>
      <c r="G103" s="857">
        <v>6375000004.9799995</v>
      </c>
      <c r="H103" s="858"/>
      <c r="I103" s="162"/>
      <c r="J103" s="42"/>
      <c r="K103" s="42"/>
      <c r="L103" s="856">
        <v>43522</v>
      </c>
      <c r="M103" s="856"/>
      <c r="N103" s="72"/>
      <c r="O103" s="113">
        <f t="shared" si="7"/>
        <v>1.2889173606662396</v>
      </c>
      <c r="P103" s="51" t="s">
        <v>511</v>
      </c>
      <c r="Q103" s="857">
        <f t="shared" si="3"/>
        <v>4946011435.275238</v>
      </c>
      <c r="R103" s="858"/>
      <c r="S103" s="859" t="s">
        <v>519</v>
      </c>
      <c r="T103" s="860"/>
      <c r="U103" s="861"/>
    </row>
    <row r="104" spans="2:21" ht="40.5" customHeight="1" x14ac:dyDescent="0.2">
      <c r="B104" s="153"/>
      <c r="C104" s="155"/>
      <c r="D104" s="853" t="s">
        <v>151</v>
      </c>
      <c r="E104" s="854"/>
      <c r="F104" s="79" t="s">
        <v>152</v>
      </c>
      <c r="G104" s="857">
        <v>18000000000</v>
      </c>
      <c r="H104" s="858"/>
      <c r="I104" s="162"/>
      <c r="J104" s="42"/>
      <c r="K104" s="42"/>
      <c r="L104" s="856">
        <v>43544</v>
      </c>
      <c r="M104" s="856"/>
      <c r="N104" s="72"/>
      <c r="O104" s="113">
        <f>101.18/78.05</f>
        <v>1.2963484945547727</v>
      </c>
      <c r="P104" s="51" t="s">
        <v>520</v>
      </c>
      <c r="Q104" s="857">
        <f t="shared" si="3"/>
        <v>13885155169.00573</v>
      </c>
      <c r="R104" s="858"/>
      <c r="S104" s="859" t="s">
        <v>519</v>
      </c>
      <c r="T104" s="860"/>
      <c r="U104" s="861"/>
    </row>
    <row r="105" spans="2:21" ht="40.5" customHeight="1" x14ac:dyDescent="0.2">
      <c r="B105" s="153"/>
      <c r="C105" s="155"/>
      <c r="D105" s="853" t="s">
        <v>151</v>
      </c>
      <c r="E105" s="854"/>
      <c r="F105" s="79" t="s">
        <v>152</v>
      </c>
      <c r="G105" s="857">
        <v>13500000000</v>
      </c>
      <c r="H105" s="858"/>
      <c r="I105" s="162"/>
      <c r="J105" s="42"/>
      <c r="K105" s="42"/>
      <c r="L105" s="856">
        <v>43546</v>
      </c>
      <c r="M105" s="856"/>
      <c r="N105" s="72"/>
      <c r="O105" s="113">
        <f>101.18/78.05</f>
        <v>1.2963484945547727</v>
      </c>
      <c r="P105" s="51" t="s">
        <v>520</v>
      </c>
      <c r="Q105" s="857">
        <f t="shared" si="3"/>
        <v>10413866376.754297</v>
      </c>
      <c r="R105" s="858"/>
      <c r="S105" s="859" t="s">
        <v>519</v>
      </c>
      <c r="T105" s="860"/>
      <c r="U105" s="861"/>
    </row>
    <row r="106" spans="2:21" ht="40.5" customHeight="1" x14ac:dyDescent="0.2">
      <c r="B106" s="153"/>
      <c r="C106" s="155"/>
      <c r="D106" s="853" t="s">
        <v>151</v>
      </c>
      <c r="E106" s="854"/>
      <c r="F106" s="79" t="s">
        <v>152</v>
      </c>
      <c r="G106" s="857">
        <v>8000000000</v>
      </c>
      <c r="H106" s="858"/>
      <c r="I106" s="162"/>
      <c r="J106" s="42"/>
      <c r="K106" s="42"/>
      <c r="L106" s="856">
        <v>43551</v>
      </c>
      <c r="M106" s="856"/>
      <c r="N106" s="72"/>
      <c r="O106" s="113">
        <f>101.18/78.05</f>
        <v>1.2963484945547727</v>
      </c>
      <c r="P106" s="51" t="s">
        <v>520</v>
      </c>
      <c r="Q106" s="857">
        <f t="shared" si="3"/>
        <v>6171180075.113658</v>
      </c>
      <c r="R106" s="858"/>
      <c r="S106" s="859" t="s">
        <v>519</v>
      </c>
      <c r="T106" s="860"/>
      <c r="U106" s="861"/>
    </row>
    <row r="107" spans="2:21" ht="40.5" customHeight="1" x14ac:dyDescent="0.2">
      <c r="B107" s="153"/>
      <c r="C107" s="155"/>
      <c r="D107" s="853" t="s">
        <v>151</v>
      </c>
      <c r="E107" s="854"/>
      <c r="F107" s="79" t="s">
        <v>152</v>
      </c>
      <c r="G107" s="857">
        <v>21527000000</v>
      </c>
      <c r="H107" s="858"/>
      <c r="I107" s="162"/>
      <c r="J107" s="42"/>
      <c r="K107" s="42"/>
      <c r="L107" s="856">
        <v>43570</v>
      </c>
      <c r="M107" s="856"/>
      <c r="N107" s="72"/>
      <c r="O107" s="113">
        <f>101.62/78.05</f>
        <v>1.3019859064702115</v>
      </c>
      <c r="P107" s="51" t="s">
        <v>524</v>
      </c>
      <c r="Q107" s="857">
        <f t="shared" si="3"/>
        <v>16533973135.209602</v>
      </c>
      <c r="R107" s="858"/>
      <c r="S107" s="859" t="s">
        <v>519</v>
      </c>
      <c r="T107" s="860"/>
      <c r="U107" s="861"/>
    </row>
    <row r="108" spans="2:21" ht="40.5" customHeight="1" x14ac:dyDescent="0.2">
      <c r="B108" s="153"/>
      <c r="C108" s="155"/>
      <c r="D108" s="853" t="s">
        <v>151</v>
      </c>
      <c r="E108" s="854"/>
      <c r="F108" s="79" t="s">
        <v>152</v>
      </c>
      <c r="G108" s="857">
        <v>11732000000</v>
      </c>
      <c r="H108" s="858"/>
      <c r="I108" s="162"/>
      <c r="J108" s="42"/>
      <c r="K108" s="42"/>
      <c r="L108" s="856">
        <v>43580</v>
      </c>
      <c r="M108" s="856"/>
      <c r="N108" s="72"/>
      <c r="O108" s="113">
        <f>101.62/78.05</f>
        <v>1.3019859064702115</v>
      </c>
      <c r="P108" s="51" t="s">
        <v>524</v>
      </c>
      <c r="Q108" s="857">
        <f t="shared" si="3"/>
        <v>9010850226.3333988</v>
      </c>
      <c r="R108" s="858"/>
      <c r="S108" s="859" t="s">
        <v>519</v>
      </c>
      <c r="T108" s="860"/>
      <c r="U108" s="861"/>
    </row>
    <row r="109" spans="2:21" ht="42" customHeight="1" x14ac:dyDescent="0.2">
      <c r="B109" s="153"/>
      <c r="C109" s="155"/>
      <c r="D109" s="853" t="s">
        <v>151</v>
      </c>
      <c r="E109" s="854"/>
      <c r="F109" s="79" t="s">
        <v>152</v>
      </c>
      <c r="G109" s="857">
        <v>4875000000</v>
      </c>
      <c r="H109" s="858"/>
      <c r="I109" s="162"/>
      <c r="J109" s="42"/>
      <c r="K109" s="42"/>
      <c r="L109" s="856">
        <v>43581</v>
      </c>
      <c r="M109" s="856"/>
      <c r="N109" s="72"/>
      <c r="O109" s="113">
        <f>101.62/78.05</f>
        <v>1.3019859064702115</v>
      </c>
      <c r="P109" s="51" t="s">
        <v>524</v>
      </c>
      <c r="Q109" s="857">
        <f t="shared" si="3"/>
        <v>3744280161.3855538</v>
      </c>
      <c r="R109" s="858"/>
      <c r="S109" s="859" t="s">
        <v>581</v>
      </c>
      <c r="T109" s="860"/>
      <c r="U109" s="861"/>
    </row>
    <row r="110" spans="2:21" ht="42" customHeight="1" x14ac:dyDescent="0.2">
      <c r="B110" s="153"/>
      <c r="C110" s="155"/>
      <c r="D110" s="853" t="s">
        <v>151</v>
      </c>
      <c r="E110" s="854"/>
      <c r="F110" s="79" t="s">
        <v>152</v>
      </c>
      <c r="G110" s="857">
        <v>3366000000</v>
      </c>
      <c r="H110" s="858"/>
      <c r="I110" s="162"/>
      <c r="J110" s="42"/>
      <c r="K110" s="42"/>
      <c r="L110" s="856">
        <v>43591</v>
      </c>
      <c r="M110" s="856"/>
      <c r="N110" s="72"/>
      <c r="O110" s="113">
        <f>102.12/78.05</f>
        <v>1.3083920563741192</v>
      </c>
      <c r="P110" s="51" t="s">
        <v>584</v>
      </c>
      <c r="Q110" s="857">
        <f t="shared" si="3"/>
        <v>2572623384.253819</v>
      </c>
      <c r="R110" s="858"/>
      <c r="S110" s="859" t="s">
        <v>581</v>
      </c>
      <c r="T110" s="860"/>
      <c r="U110" s="861"/>
    </row>
    <row r="111" spans="2:21" ht="31.5" customHeight="1" x14ac:dyDescent="0.2">
      <c r="B111" s="156"/>
      <c r="C111" s="156"/>
      <c r="D111" s="80" t="s">
        <v>236</v>
      </c>
      <c r="E111" s="79"/>
      <c r="F111" s="79"/>
      <c r="G111" s="862">
        <f>SUM(G15:H110)</f>
        <v>384347324524.47998</v>
      </c>
      <c r="H111" s="863"/>
      <c r="I111" s="162"/>
      <c r="J111" s="42"/>
      <c r="K111" s="42"/>
      <c r="L111" s="43"/>
      <c r="M111" s="43"/>
      <c r="N111" s="44"/>
      <c r="O111" s="44"/>
      <c r="P111" s="44"/>
      <c r="Q111" s="850">
        <f>SUM(Q15:R110)</f>
        <v>309017897125.14862</v>
      </c>
      <c r="R111" s="851"/>
      <c r="S111" s="60"/>
      <c r="T111" s="60"/>
      <c r="U111" s="61"/>
    </row>
    <row r="112" spans="2:21" ht="31.5" customHeight="1" x14ac:dyDescent="0.2">
      <c r="B112" s="249"/>
      <c r="C112" s="251"/>
      <c r="D112" s="853" t="s">
        <v>151</v>
      </c>
      <c r="E112" s="854"/>
      <c r="F112" s="79" t="s">
        <v>237</v>
      </c>
      <c r="G112" s="760">
        <v>578332629.87</v>
      </c>
      <c r="H112" s="760"/>
      <c r="I112" s="760"/>
      <c r="J112" s="855"/>
      <c r="K112" s="855"/>
      <c r="L112" s="856">
        <v>42278</v>
      </c>
      <c r="M112" s="856" t="s">
        <v>216</v>
      </c>
      <c r="N112" s="41"/>
      <c r="O112" s="59">
        <f>123.78/111.82</f>
        <v>1.1069576104453587</v>
      </c>
      <c r="P112" s="40" t="s">
        <v>238</v>
      </c>
      <c r="Q112" s="857">
        <f>+G112/O112</f>
        <v>522452372.53242362</v>
      </c>
      <c r="R112" s="858"/>
      <c r="S112" s="852"/>
      <c r="T112" s="852"/>
      <c r="U112" s="852"/>
    </row>
    <row r="113" spans="1:21" ht="31.5" customHeight="1" x14ac:dyDescent="0.2">
      <c r="B113" s="249"/>
      <c r="C113" s="251"/>
      <c r="D113" s="853" t="s">
        <v>151</v>
      </c>
      <c r="E113" s="854"/>
      <c r="F113" s="79" t="s">
        <v>237</v>
      </c>
      <c r="G113" s="760">
        <v>906673067.28999996</v>
      </c>
      <c r="H113" s="760"/>
      <c r="I113" s="760"/>
      <c r="J113" s="855"/>
      <c r="K113" s="855"/>
      <c r="L113" s="856">
        <v>42369</v>
      </c>
      <c r="M113" s="856" t="s">
        <v>216</v>
      </c>
      <c r="N113" s="41"/>
      <c r="O113" s="113">
        <f>125.37/111.82</f>
        <v>1.1211768914326596</v>
      </c>
      <c r="P113" s="40" t="s">
        <v>219</v>
      </c>
      <c r="Q113" s="857">
        <f>+G113/O113</f>
        <v>808679766.96472681</v>
      </c>
      <c r="R113" s="858"/>
      <c r="S113" s="852"/>
      <c r="T113" s="852"/>
      <c r="U113" s="852"/>
    </row>
    <row r="114" spans="1:21" ht="47.25" customHeight="1" x14ac:dyDescent="0.2">
      <c r="B114" s="159"/>
      <c r="C114" s="157" t="s">
        <v>711</v>
      </c>
      <c r="D114" s="81"/>
      <c r="E114" s="81"/>
      <c r="F114" s="81"/>
      <c r="G114" s="848">
        <f>+G111+G112+G113</f>
        <v>385832330221.63995</v>
      </c>
      <c r="H114" s="849"/>
      <c r="I114" s="45"/>
      <c r="J114" s="42"/>
      <c r="K114" s="42"/>
      <c r="L114" s="43"/>
      <c r="M114" s="43"/>
      <c r="N114" s="44"/>
      <c r="O114" s="44"/>
      <c r="P114" s="44"/>
      <c r="Q114" s="850">
        <f>+Q111+Q112+Q113</f>
        <v>310349029264.64575</v>
      </c>
      <c r="R114" s="851"/>
      <c r="S114" s="46"/>
      <c r="T114" s="46"/>
      <c r="U114" s="47"/>
    </row>
    <row r="115" spans="1:21" ht="31.5" customHeight="1" x14ac:dyDescent="0.2">
      <c r="B115" s="153"/>
      <c r="C115" s="154"/>
      <c r="D115" s="82"/>
      <c r="E115" s="82"/>
      <c r="F115" s="82"/>
      <c r="G115" s="111"/>
      <c r="H115" s="111"/>
      <c r="I115" s="111"/>
      <c r="J115" s="42"/>
      <c r="K115" s="42"/>
      <c r="L115" s="43"/>
      <c r="M115" s="43"/>
      <c r="N115" s="44"/>
      <c r="O115" s="44"/>
      <c r="P115" s="44"/>
      <c r="Q115" s="111"/>
      <c r="R115" s="111"/>
      <c r="S115" s="46"/>
      <c r="T115" s="46"/>
      <c r="U115" s="47"/>
    </row>
    <row r="116" spans="1:21" ht="31.5" customHeight="1" x14ac:dyDescent="0.2">
      <c r="A116" s="1" t="s">
        <v>712</v>
      </c>
      <c r="B116" s="340" t="s">
        <v>239</v>
      </c>
      <c r="C116" s="341"/>
      <c r="D116" s="341"/>
      <c r="E116" s="341"/>
      <c r="F116" s="341"/>
      <c r="G116" s="341"/>
      <c r="H116" s="341"/>
      <c r="I116" s="341"/>
      <c r="J116" s="341"/>
      <c r="K116" s="341"/>
      <c r="L116" s="341"/>
      <c r="M116" s="341"/>
      <c r="N116" s="341"/>
      <c r="O116" s="341"/>
      <c r="P116" s="341"/>
      <c r="Q116" s="341"/>
      <c r="R116" s="341"/>
      <c r="S116" s="341"/>
      <c r="T116" s="341"/>
      <c r="U116" s="342"/>
    </row>
    <row r="117" spans="1:21" ht="15" x14ac:dyDescent="0.2">
      <c r="B117" s="779" t="s">
        <v>138</v>
      </c>
      <c r="C117" s="779"/>
      <c r="D117" s="780" t="s">
        <v>139</v>
      </c>
      <c r="E117" s="780"/>
      <c r="F117" s="780" t="s">
        <v>140</v>
      </c>
      <c r="G117" s="781" t="s">
        <v>141</v>
      </c>
      <c r="H117" s="781"/>
      <c r="I117" s="781"/>
      <c r="J117" s="781"/>
      <c r="K117" s="781"/>
      <c r="L117" s="781"/>
      <c r="M117" s="781"/>
      <c r="N117" s="781" t="s">
        <v>142</v>
      </c>
      <c r="O117" s="781"/>
      <c r="P117" s="781"/>
      <c r="Q117" s="781"/>
      <c r="R117" s="781"/>
      <c r="S117" s="781" t="s">
        <v>99</v>
      </c>
      <c r="T117" s="781"/>
      <c r="U117" s="781"/>
    </row>
    <row r="118" spans="1:21" ht="15" customHeight="1" x14ac:dyDescent="0.2">
      <c r="B118" s="779"/>
      <c r="C118" s="779"/>
      <c r="D118" s="780"/>
      <c r="E118" s="780"/>
      <c r="F118" s="780"/>
      <c r="G118" s="761" t="s">
        <v>143</v>
      </c>
      <c r="H118" s="780"/>
      <c r="I118" s="780"/>
      <c r="J118" s="761" t="s">
        <v>144</v>
      </c>
      <c r="K118" s="761"/>
      <c r="L118" s="761" t="s">
        <v>145</v>
      </c>
      <c r="M118" s="761"/>
      <c r="N118" s="163" t="s">
        <v>146</v>
      </c>
      <c r="O118" s="163" t="s">
        <v>147</v>
      </c>
      <c r="P118" s="163" t="s">
        <v>148</v>
      </c>
      <c r="Q118" s="761" t="s">
        <v>149</v>
      </c>
      <c r="R118" s="761"/>
      <c r="S118" s="781"/>
      <c r="T118" s="781"/>
      <c r="U118" s="781"/>
    </row>
    <row r="119" spans="1:21" ht="28.5" customHeight="1" x14ac:dyDescent="0.2">
      <c r="B119" s="249" t="s">
        <v>150</v>
      </c>
      <c r="C119" s="251"/>
      <c r="D119" s="419" t="s">
        <v>239</v>
      </c>
      <c r="E119" s="419"/>
      <c r="F119" s="79" t="s">
        <v>152</v>
      </c>
      <c r="G119" s="786">
        <v>1792505269</v>
      </c>
      <c r="H119" s="786"/>
      <c r="I119" s="786"/>
      <c r="J119" s="828" t="s">
        <v>153</v>
      </c>
      <c r="K119" s="828"/>
      <c r="L119" s="839">
        <v>42278</v>
      </c>
      <c r="M119" s="840"/>
      <c r="N119" s="166">
        <v>1630902678</v>
      </c>
      <c r="O119" s="59">
        <f>123.78/111.82</f>
        <v>1.1069576104453587</v>
      </c>
      <c r="P119" s="114" t="s">
        <v>169</v>
      </c>
      <c r="Q119" s="846">
        <f t="shared" ref="Q119:Q138" si="8">+G119/O119</f>
        <v>1619307959.1176279</v>
      </c>
      <c r="R119" s="847"/>
      <c r="S119" s="246" t="s">
        <v>240</v>
      </c>
      <c r="T119" s="246"/>
      <c r="U119" s="246"/>
    </row>
    <row r="120" spans="1:21" ht="27.75" customHeight="1" x14ac:dyDescent="0.2">
      <c r="B120" s="249" t="s">
        <v>154</v>
      </c>
      <c r="C120" s="251"/>
      <c r="D120" s="419" t="s">
        <v>239</v>
      </c>
      <c r="E120" s="419"/>
      <c r="F120" s="79" t="s">
        <v>152</v>
      </c>
      <c r="G120" s="786">
        <v>1805267351.8</v>
      </c>
      <c r="H120" s="786"/>
      <c r="I120" s="786"/>
      <c r="J120" s="828" t="s">
        <v>153</v>
      </c>
      <c r="K120" s="828"/>
      <c r="L120" s="839">
        <v>42311</v>
      </c>
      <c r="M120" s="840"/>
      <c r="N120" s="166">
        <v>1630902678</v>
      </c>
      <c r="O120" s="113">
        <f>124.62/111.82</f>
        <v>1.1144696834197818</v>
      </c>
      <c r="P120" s="115" t="s">
        <v>174</v>
      </c>
      <c r="Q120" s="765">
        <f>+G120/O120</f>
        <v>1619844288.8643556</v>
      </c>
      <c r="R120" s="766"/>
      <c r="S120" s="246" t="s">
        <v>240</v>
      </c>
      <c r="T120" s="246"/>
      <c r="U120" s="246"/>
    </row>
    <row r="121" spans="1:21" ht="27.75" customHeight="1" x14ac:dyDescent="0.2">
      <c r="B121" s="249" t="s">
        <v>154</v>
      </c>
      <c r="C121" s="251"/>
      <c r="D121" s="419" t="s">
        <v>239</v>
      </c>
      <c r="E121" s="419"/>
      <c r="F121" s="79" t="s">
        <v>152</v>
      </c>
      <c r="G121" s="786">
        <v>12313884</v>
      </c>
      <c r="H121" s="786"/>
      <c r="I121" s="786"/>
      <c r="J121" s="828" t="s">
        <v>153</v>
      </c>
      <c r="K121" s="828"/>
      <c r="L121" s="839">
        <v>42367</v>
      </c>
      <c r="M121" s="840"/>
      <c r="N121" s="166">
        <v>1630902678</v>
      </c>
      <c r="O121" s="113">
        <f>125.37/111.82</f>
        <v>1.1211768914326596</v>
      </c>
      <c r="P121" s="115" t="s">
        <v>176</v>
      </c>
      <c r="Q121" s="765">
        <f t="shared" ref="Q121" si="9">+G121/O121</f>
        <v>10982998.395788467</v>
      </c>
      <c r="R121" s="766"/>
      <c r="S121" s="246" t="s">
        <v>240</v>
      </c>
      <c r="T121" s="246"/>
      <c r="U121" s="246"/>
    </row>
    <row r="122" spans="1:21" ht="28.5" customHeight="1" x14ac:dyDescent="0.2">
      <c r="B122" s="249" t="s">
        <v>156</v>
      </c>
      <c r="C122" s="251"/>
      <c r="D122" s="419" t="s">
        <v>239</v>
      </c>
      <c r="E122" s="419"/>
      <c r="F122" s="79" t="s">
        <v>152</v>
      </c>
      <c r="G122" s="786">
        <v>1828541334</v>
      </c>
      <c r="H122" s="786"/>
      <c r="I122" s="786"/>
      <c r="J122" s="843" t="s">
        <v>241</v>
      </c>
      <c r="K122" s="843"/>
      <c r="L122" s="839">
        <v>42367</v>
      </c>
      <c r="M122" s="840"/>
      <c r="N122" s="166">
        <v>1630902678</v>
      </c>
      <c r="O122" s="113">
        <f>125.37/111.82</f>
        <v>1.1211768914326596</v>
      </c>
      <c r="P122" s="115" t="s">
        <v>176</v>
      </c>
      <c r="Q122" s="765">
        <f t="shared" si="8"/>
        <v>1630912434.9356306</v>
      </c>
      <c r="R122" s="766"/>
      <c r="S122" s="246" t="s">
        <v>240</v>
      </c>
      <c r="T122" s="246"/>
      <c r="U122" s="246"/>
    </row>
    <row r="123" spans="1:21" ht="27" customHeight="1" x14ac:dyDescent="0.2">
      <c r="B123" s="249" t="s">
        <v>158</v>
      </c>
      <c r="C123" s="251"/>
      <c r="D123" s="419" t="s">
        <v>239</v>
      </c>
      <c r="E123" s="419"/>
      <c r="F123" s="79" t="s">
        <v>152</v>
      </c>
      <c r="G123" s="786">
        <v>1839906750</v>
      </c>
      <c r="H123" s="786"/>
      <c r="I123" s="786"/>
      <c r="J123" s="844" t="s">
        <v>242</v>
      </c>
      <c r="K123" s="845"/>
      <c r="L123" s="839">
        <v>42387</v>
      </c>
      <c r="M123" s="840">
        <v>42387</v>
      </c>
      <c r="N123" s="166">
        <v>1630902678</v>
      </c>
      <c r="O123" s="113">
        <f>126.15/111.82</f>
        <v>1.1281523877660526</v>
      </c>
      <c r="P123" s="115" t="s">
        <v>181</v>
      </c>
      <c r="Q123" s="765">
        <f t="shared" si="8"/>
        <v>1630902677.6456599</v>
      </c>
      <c r="R123" s="766"/>
      <c r="S123" s="246" t="s">
        <v>240</v>
      </c>
      <c r="T123" s="246"/>
      <c r="U123" s="246"/>
    </row>
    <row r="124" spans="1:21" ht="27" customHeight="1" x14ac:dyDescent="0.2">
      <c r="B124" s="249" t="s">
        <v>158</v>
      </c>
      <c r="C124" s="251"/>
      <c r="D124" s="419" t="s">
        <v>239</v>
      </c>
      <c r="E124" s="419"/>
      <c r="F124" s="79" t="s">
        <v>152</v>
      </c>
      <c r="G124" s="786">
        <v>13080610</v>
      </c>
      <c r="H124" s="786"/>
      <c r="I124" s="786"/>
      <c r="J124" s="844" t="s">
        <v>242</v>
      </c>
      <c r="K124" s="845"/>
      <c r="L124" s="839">
        <v>42395</v>
      </c>
      <c r="M124" s="840">
        <v>42387</v>
      </c>
      <c r="N124" s="166">
        <v>0</v>
      </c>
      <c r="O124" s="113">
        <f>126.15/111.82</f>
        <v>1.1281523877660526</v>
      </c>
      <c r="P124" s="115" t="s">
        <v>181</v>
      </c>
      <c r="Q124" s="846">
        <f t="shared" si="8"/>
        <v>11594719.066191042</v>
      </c>
      <c r="R124" s="847"/>
      <c r="S124" s="246" t="s">
        <v>240</v>
      </c>
      <c r="T124" s="246"/>
      <c r="U124" s="246"/>
    </row>
    <row r="125" spans="1:21" ht="26.25" customHeight="1" x14ac:dyDescent="0.2">
      <c r="B125" s="249" t="s">
        <v>160</v>
      </c>
      <c r="C125" s="251"/>
      <c r="D125" s="419" t="s">
        <v>239</v>
      </c>
      <c r="E125" s="419"/>
      <c r="F125" s="79" t="s">
        <v>152</v>
      </c>
      <c r="G125" s="786">
        <v>1863680417</v>
      </c>
      <c r="H125" s="786"/>
      <c r="I125" s="786"/>
      <c r="J125" s="843" t="s">
        <v>243</v>
      </c>
      <c r="K125" s="843"/>
      <c r="L125" s="839">
        <v>42416</v>
      </c>
      <c r="M125" s="840">
        <v>42416</v>
      </c>
      <c r="N125" s="166">
        <v>1630902678</v>
      </c>
      <c r="O125" s="113">
        <f>127.78/111.82</f>
        <v>1.1427293865140404</v>
      </c>
      <c r="P125" s="115" t="s">
        <v>184</v>
      </c>
      <c r="Q125" s="765">
        <f t="shared" si="8"/>
        <v>1630902678.266865</v>
      </c>
      <c r="R125" s="766"/>
      <c r="S125" s="246" t="s">
        <v>244</v>
      </c>
      <c r="T125" s="246"/>
      <c r="U125" s="246"/>
    </row>
    <row r="126" spans="1:21" ht="26.25" customHeight="1" x14ac:dyDescent="0.2">
      <c r="B126" s="249" t="s">
        <v>162</v>
      </c>
      <c r="C126" s="251"/>
      <c r="D126" s="419" t="s">
        <v>239</v>
      </c>
      <c r="E126" s="419"/>
      <c r="F126" s="79" t="s">
        <v>152</v>
      </c>
      <c r="G126" s="786">
        <v>1887454082.99</v>
      </c>
      <c r="H126" s="786"/>
      <c r="I126" s="786"/>
      <c r="J126" s="844" t="s">
        <v>245</v>
      </c>
      <c r="K126" s="845"/>
      <c r="L126" s="839">
        <v>42445</v>
      </c>
      <c r="M126" s="840">
        <v>42445</v>
      </c>
      <c r="N126" s="166">
        <v>1630902678</v>
      </c>
      <c r="O126" s="113">
        <f>129.41/111.82</f>
        <v>1.1573063852620282</v>
      </c>
      <c r="P126" s="115" t="s">
        <v>188</v>
      </c>
      <c r="Q126" s="765">
        <f t="shared" si="8"/>
        <v>1630902677.9997048</v>
      </c>
      <c r="R126" s="766"/>
      <c r="S126" s="246" t="s">
        <v>240</v>
      </c>
      <c r="T126" s="246"/>
      <c r="U126" s="246"/>
    </row>
    <row r="127" spans="1:21" ht="27.75" customHeight="1" x14ac:dyDescent="0.2">
      <c r="B127" s="249" t="s">
        <v>164</v>
      </c>
      <c r="C127" s="251"/>
      <c r="D127" s="419" t="s">
        <v>239</v>
      </c>
      <c r="E127" s="419"/>
      <c r="F127" s="79" t="s">
        <v>152</v>
      </c>
      <c r="G127" s="786">
        <v>1905247870</v>
      </c>
      <c r="H127" s="786"/>
      <c r="I127" s="786"/>
      <c r="J127" s="844" t="s">
        <v>246</v>
      </c>
      <c r="K127" s="845"/>
      <c r="L127" s="839">
        <v>42474</v>
      </c>
      <c r="M127" s="840">
        <v>42474</v>
      </c>
      <c r="N127" s="166">
        <v>1630902678</v>
      </c>
      <c r="O127" s="113">
        <f>130.63/111.82</f>
        <v>1.1682167769629763</v>
      </c>
      <c r="P127" s="115" t="s">
        <v>193</v>
      </c>
      <c r="Q127" s="765">
        <f t="shared" si="8"/>
        <v>1630902677.9713693</v>
      </c>
      <c r="R127" s="766"/>
      <c r="S127" s="246" t="s">
        <v>244</v>
      </c>
      <c r="T127" s="246"/>
      <c r="U127" s="246"/>
    </row>
    <row r="128" spans="1:21" ht="27.75" customHeight="1" x14ac:dyDescent="0.2">
      <c r="B128" s="249" t="s">
        <v>166</v>
      </c>
      <c r="C128" s="251"/>
      <c r="D128" s="419" t="s">
        <v>239</v>
      </c>
      <c r="E128" s="419"/>
      <c r="F128" s="79" t="s">
        <v>152</v>
      </c>
      <c r="G128" s="786">
        <v>1914728166</v>
      </c>
      <c r="H128" s="786"/>
      <c r="I128" s="786"/>
      <c r="J128" s="843" t="s">
        <v>247</v>
      </c>
      <c r="K128" s="843"/>
      <c r="L128" s="839">
        <v>42506</v>
      </c>
      <c r="M128" s="840">
        <v>42506</v>
      </c>
      <c r="N128" s="166">
        <v>1630902678</v>
      </c>
      <c r="O128" s="113">
        <f>131.28/111.82</f>
        <v>1.1740296905741372</v>
      </c>
      <c r="P128" s="115" t="s">
        <v>198</v>
      </c>
      <c r="Q128" s="765">
        <f t="shared" si="8"/>
        <v>1630902677.6517365</v>
      </c>
      <c r="R128" s="766"/>
      <c r="S128" s="246" t="s">
        <v>244</v>
      </c>
      <c r="T128" s="246"/>
      <c r="U128" s="246"/>
    </row>
    <row r="129" spans="1:21" ht="29.25" customHeight="1" x14ac:dyDescent="0.2">
      <c r="B129" s="249" t="s">
        <v>248</v>
      </c>
      <c r="C129" s="251"/>
      <c r="D129" s="419" t="s">
        <v>239</v>
      </c>
      <c r="E129" s="419"/>
      <c r="F129" s="79" t="s">
        <v>152</v>
      </c>
      <c r="G129" s="786">
        <v>1924500164</v>
      </c>
      <c r="H129" s="786"/>
      <c r="I129" s="786"/>
      <c r="J129" s="844" t="s">
        <v>249</v>
      </c>
      <c r="K129" s="845"/>
      <c r="L129" s="839">
        <v>42535</v>
      </c>
      <c r="M129" s="840">
        <v>42535</v>
      </c>
      <c r="N129" s="166">
        <v>1630902678</v>
      </c>
      <c r="O129" s="113">
        <f>131.95/111.82</f>
        <v>1.1800214630656412</v>
      </c>
      <c r="P129" s="115" t="s">
        <v>201</v>
      </c>
      <c r="Q129" s="765">
        <f t="shared" si="8"/>
        <v>1630902677.8209929</v>
      </c>
      <c r="R129" s="766"/>
      <c r="S129" s="246" t="s">
        <v>244</v>
      </c>
      <c r="T129" s="246"/>
      <c r="U129" s="246"/>
    </row>
    <row r="130" spans="1:21" ht="29.25" customHeight="1" x14ac:dyDescent="0.2">
      <c r="B130" s="249" t="s">
        <v>250</v>
      </c>
      <c r="C130" s="251"/>
      <c r="D130" s="419" t="s">
        <v>239</v>
      </c>
      <c r="E130" s="419"/>
      <c r="F130" s="79" t="s">
        <v>152</v>
      </c>
      <c r="G130" s="786">
        <v>1933737765</v>
      </c>
      <c r="H130" s="786"/>
      <c r="I130" s="786"/>
      <c r="J130" s="841" t="s">
        <v>251</v>
      </c>
      <c r="K130" s="842"/>
      <c r="L130" s="839">
        <v>42558</v>
      </c>
      <c r="M130" s="840">
        <v>42558</v>
      </c>
      <c r="N130" s="166">
        <v>1630902678</v>
      </c>
      <c r="O130" s="113">
        <f>132.58/111.82</f>
        <v>1.1856555177964587</v>
      </c>
      <c r="P130" s="115" t="s">
        <v>204</v>
      </c>
      <c r="Q130" s="765">
        <f t="shared" si="8"/>
        <v>1630944010.2753053</v>
      </c>
      <c r="R130" s="766"/>
      <c r="S130" s="246" t="s">
        <v>244</v>
      </c>
      <c r="T130" s="246"/>
      <c r="U130" s="246"/>
    </row>
    <row r="131" spans="1:21" ht="22.5" customHeight="1" x14ac:dyDescent="0.2">
      <c r="B131" s="249" t="s">
        <v>252</v>
      </c>
      <c r="C131" s="251"/>
      <c r="D131" s="419" t="s">
        <v>239</v>
      </c>
      <c r="E131" s="419"/>
      <c r="F131" s="79" t="s">
        <v>152</v>
      </c>
      <c r="G131" s="786">
        <v>1946104392</v>
      </c>
      <c r="H131" s="786"/>
      <c r="I131" s="786"/>
      <c r="J131" s="843" t="s">
        <v>253</v>
      </c>
      <c r="K131" s="843"/>
      <c r="L131" s="839">
        <v>42593</v>
      </c>
      <c r="M131" s="840">
        <v>42593</v>
      </c>
      <c r="N131" s="166">
        <v>1630902678</v>
      </c>
      <c r="O131" s="113">
        <f>133.27/111.82</f>
        <v>1.1918261491683064</v>
      </c>
      <c r="P131" s="115" t="s">
        <v>207</v>
      </c>
      <c r="Q131" s="765">
        <f t="shared" si="8"/>
        <v>1632876064.4814284</v>
      </c>
      <c r="R131" s="766"/>
      <c r="S131" s="246" t="s">
        <v>240</v>
      </c>
      <c r="T131" s="246"/>
      <c r="U131" s="246"/>
    </row>
    <row r="132" spans="1:21" ht="42.75" customHeight="1" x14ac:dyDescent="0.2">
      <c r="B132" s="249" t="s">
        <v>254</v>
      </c>
      <c r="C132" s="251"/>
      <c r="D132" s="419" t="s">
        <v>239</v>
      </c>
      <c r="E132" s="419"/>
      <c r="F132" s="79" t="s">
        <v>152</v>
      </c>
      <c r="G132" s="786">
        <v>1937626728</v>
      </c>
      <c r="H132" s="786"/>
      <c r="I132" s="786"/>
      <c r="J132" s="844" t="s">
        <v>255</v>
      </c>
      <c r="K132" s="845"/>
      <c r="L132" s="839">
        <v>42626</v>
      </c>
      <c r="M132" s="840">
        <v>42626</v>
      </c>
      <c r="N132" s="166">
        <v>1630902678</v>
      </c>
      <c r="O132" s="113">
        <f>132.85/111.82</f>
        <v>1.1880701126810946</v>
      </c>
      <c r="P132" s="115" t="s">
        <v>208</v>
      </c>
      <c r="Q132" s="765">
        <f t="shared" si="8"/>
        <v>1630902677.6436582</v>
      </c>
      <c r="R132" s="766"/>
      <c r="S132" s="246" t="s">
        <v>244</v>
      </c>
      <c r="T132" s="246"/>
      <c r="U132" s="246"/>
    </row>
    <row r="133" spans="1:21" ht="31.5" customHeight="1" x14ac:dyDescent="0.2">
      <c r="B133" s="249" t="s">
        <v>256</v>
      </c>
      <c r="C133" s="251"/>
      <c r="D133" s="419" t="s">
        <v>239</v>
      </c>
      <c r="E133" s="419"/>
      <c r="F133" s="79" t="s">
        <v>152</v>
      </c>
      <c r="G133" s="786">
        <v>1936605773</v>
      </c>
      <c r="H133" s="786"/>
      <c r="I133" s="786"/>
      <c r="J133" s="844" t="s">
        <v>257</v>
      </c>
      <c r="K133" s="845"/>
      <c r="L133" s="839">
        <v>42650</v>
      </c>
      <c r="M133" s="840">
        <v>42650</v>
      </c>
      <c r="N133" s="166">
        <v>1630902678</v>
      </c>
      <c r="O133" s="113">
        <f>132.78/111.82</f>
        <v>1.1874441065998929</v>
      </c>
      <c r="P133" s="115" t="s">
        <v>209</v>
      </c>
      <c r="Q133" s="765">
        <f t="shared" si="8"/>
        <v>1630902677.6386502</v>
      </c>
      <c r="R133" s="766"/>
      <c r="S133" s="246" t="s">
        <v>244</v>
      </c>
      <c r="T133" s="246"/>
      <c r="U133" s="246"/>
    </row>
    <row r="134" spans="1:21" ht="34.5" customHeight="1" x14ac:dyDescent="0.25">
      <c r="B134" s="249" t="s">
        <v>258</v>
      </c>
      <c r="C134" s="251"/>
      <c r="D134" s="419" t="s">
        <v>239</v>
      </c>
      <c r="E134" s="419"/>
      <c r="F134" s="79" t="s">
        <v>152</v>
      </c>
      <c r="G134" s="821">
        <v>2008510175</v>
      </c>
      <c r="H134" s="822"/>
      <c r="I134" s="823"/>
      <c r="J134" s="843" t="s">
        <v>259</v>
      </c>
      <c r="K134" s="843"/>
      <c r="L134" s="839">
        <v>42913</v>
      </c>
      <c r="M134" s="840"/>
      <c r="N134" s="166">
        <v>1630902678</v>
      </c>
      <c r="O134" s="113">
        <f>137.71/111.82</f>
        <v>1.2315328206045431</v>
      </c>
      <c r="P134" s="115" t="s">
        <v>260</v>
      </c>
      <c r="Q134" s="765">
        <f t="shared" si="8"/>
        <v>1630902677.8629003</v>
      </c>
      <c r="R134" s="766"/>
      <c r="S134" s="246" t="s">
        <v>244</v>
      </c>
      <c r="T134" s="246"/>
      <c r="U134" s="246"/>
    </row>
    <row r="135" spans="1:21" ht="30.75" customHeight="1" x14ac:dyDescent="0.25">
      <c r="B135" s="249" t="s">
        <v>261</v>
      </c>
      <c r="C135" s="251"/>
      <c r="D135" s="419" t="s">
        <v>239</v>
      </c>
      <c r="E135" s="419"/>
      <c r="F135" s="79" t="s">
        <v>152</v>
      </c>
      <c r="G135" s="821">
        <v>2010843787</v>
      </c>
      <c r="H135" s="822"/>
      <c r="I135" s="823"/>
      <c r="J135" s="844" t="s">
        <v>262</v>
      </c>
      <c r="K135" s="845"/>
      <c r="L135" s="839">
        <v>42942</v>
      </c>
      <c r="M135" s="840"/>
      <c r="N135" s="166">
        <v>1630902678</v>
      </c>
      <c r="O135" s="113">
        <f>137.87/111.82</f>
        <v>1.2329636916472904</v>
      </c>
      <c r="P135" s="115" t="s">
        <v>263</v>
      </c>
      <c r="Q135" s="765">
        <f t="shared" si="8"/>
        <v>1630902678.3371291</v>
      </c>
      <c r="R135" s="766"/>
      <c r="S135" s="246" t="s">
        <v>244</v>
      </c>
      <c r="T135" s="246"/>
      <c r="U135" s="246"/>
    </row>
    <row r="136" spans="1:21" ht="32.25" customHeight="1" x14ac:dyDescent="0.25">
      <c r="B136" s="249" t="s">
        <v>264</v>
      </c>
      <c r="C136" s="251"/>
      <c r="D136" s="419" t="s">
        <v>239</v>
      </c>
      <c r="E136" s="419"/>
      <c r="F136" s="79" t="s">
        <v>152</v>
      </c>
      <c r="G136" s="821">
        <f>2010843787+1750209</f>
        <v>2012593996</v>
      </c>
      <c r="H136" s="822"/>
      <c r="I136" s="823"/>
      <c r="J136" s="844" t="s">
        <v>265</v>
      </c>
      <c r="K136" s="845"/>
      <c r="L136" s="839" t="s">
        <v>266</v>
      </c>
      <c r="M136" s="840"/>
      <c r="N136" s="166">
        <v>1630902678</v>
      </c>
      <c r="O136" s="113">
        <f>137.99/111.82</f>
        <v>1.2340368449293508</v>
      </c>
      <c r="P136" s="115" t="s">
        <v>267</v>
      </c>
      <c r="Q136" s="765">
        <f t="shared" si="8"/>
        <v>1630902678.6920791</v>
      </c>
      <c r="R136" s="766"/>
      <c r="S136" s="246" t="s">
        <v>244</v>
      </c>
      <c r="T136" s="246"/>
      <c r="U136" s="246"/>
    </row>
    <row r="137" spans="1:21" ht="30.75" customHeight="1" x14ac:dyDescent="0.25">
      <c r="B137" s="249" t="s">
        <v>268</v>
      </c>
      <c r="C137" s="251"/>
      <c r="D137" s="419" t="s">
        <v>239</v>
      </c>
      <c r="E137" s="419"/>
      <c r="F137" s="79" t="s">
        <v>152</v>
      </c>
      <c r="G137" s="821">
        <v>2013469099</v>
      </c>
      <c r="H137" s="822"/>
      <c r="I137" s="823"/>
      <c r="J137" s="843" t="s">
        <v>269</v>
      </c>
      <c r="K137" s="843"/>
      <c r="L137" s="839" t="s">
        <v>270</v>
      </c>
      <c r="M137" s="840"/>
      <c r="N137" s="166">
        <v>1630902678</v>
      </c>
      <c r="O137" s="113">
        <f>138.05/111.82</f>
        <v>1.2345734215703812</v>
      </c>
      <c r="P137" s="115" t="s">
        <v>271</v>
      </c>
      <c r="Q137" s="765">
        <f t="shared" si="8"/>
        <v>1630902677.6543279</v>
      </c>
      <c r="R137" s="766"/>
      <c r="S137" s="246" t="s">
        <v>244</v>
      </c>
      <c r="T137" s="246"/>
      <c r="U137" s="246"/>
    </row>
    <row r="138" spans="1:21" ht="27.75" customHeight="1" x14ac:dyDescent="0.25">
      <c r="B138" s="249" t="s">
        <v>272</v>
      </c>
      <c r="C138" s="251"/>
      <c r="D138" s="419" t="s">
        <v>239</v>
      </c>
      <c r="E138" s="419"/>
      <c r="F138" s="79" t="s">
        <v>152</v>
      </c>
      <c r="G138" s="821">
        <v>2013469099</v>
      </c>
      <c r="H138" s="822"/>
      <c r="I138" s="823"/>
      <c r="J138" s="841" t="s">
        <v>273</v>
      </c>
      <c r="K138" s="842"/>
      <c r="L138" s="839" t="s">
        <v>274</v>
      </c>
      <c r="M138" s="840"/>
      <c r="N138" s="166">
        <v>1630902678</v>
      </c>
      <c r="O138" s="113">
        <f>138.05/111.82</f>
        <v>1.2345734215703812</v>
      </c>
      <c r="P138" s="115" t="s">
        <v>271</v>
      </c>
      <c r="Q138" s="765">
        <f t="shared" si="8"/>
        <v>1630902677.6543279</v>
      </c>
      <c r="R138" s="766"/>
      <c r="S138" s="246" t="s">
        <v>244</v>
      </c>
      <c r="T138" s="246"/>
      <c r="U138" s="246"/>
    </row>
    <row r="139" spans="1:21" ht="27.75" customHeight="1" x14ac:dyDescent="0.25">
      <c r="B139" s="249" t="s">
        <v>465</v>
      </c>
      <c r="C139" s="251"/>
      <c r="D139" s="419" t="s">
        <v>239</v>
      </c>
      <c r="E139" s="419"/>
      <c r="F139" s="79" t="s">
        <v>152</v>
      </c>
      <c r="G139" s="821">
        <v>7470065162</v>
      </c>
      <c r="H139" s="822"/>
      <c r="I139" s="823"/>
      <c r="J139" s="841" t="s">
        <v>466</v>
      </c>
      <c r="K139" s="842"/>
      <c r="L139" s="839">
        <v>43354</v>
      </c>
      <c r="M139" s="840"/>
      <c r="N139" s="166"/>
      <c r="O139" s="113">
        <f>142.27/111.82</f>
        <v>1.2723126453228404</v>
      </c>
      <c r="P139" s="115" t="s">
        <v>609</v>
      </c>
      <c r="Q139" s="765">
        <f>+G139/O139</f>
        <v>5871249640.9280939</v>
      </c>
      <c r="R139" s="766"/>
      <c r="S139" s="246" t="s">
        <v>244</v>
      </c>
      <c r="T139" s="246"/>
      <c r="U139" s="246"/>
    </row>
    <row r="140" spans="1:21" ht="33.75" customHeight="1" x14ac:dyDescent="0.25">
      <c r="B140" s="249" t="s">
        <v>610</v>
      </c>
      <c r="C140" s="251"/>
      <c r="D140" s="419" t="s">
        <v>239</v>
      </c>
      <c r="E140" s="419"/>
      <c r="F140" s="79" t="s">
        <v>152</v>
      </c>
      <c r="G140" s="821">
        <v>9700000000</v>
      </c>
      <c r="H140" s="822"/>
      <c r="I140" s="823"/>
      <c r="J140" s="837" t="s">
        <v>586</v>
      </c>
      <c r="K140" s="838"/>
      <c r="L140" s="839">
        <v>43612</v>
      </c>
      <c r="M140" s="840"/>
      <c r="N140" s="166"/>
      <c r="O140" s="113">
        <f>102.12/78.05</f>
        <v>1.3083920563741192</v>
      </c>
      <c r="P140" s="115" t="s">
        <v>584</v>
      </c>
      <c r="Q140" s="765">
        <f>+G140/O140</f>
        <v>7413679984.3321581</v>
      </c>
      <c r="R140" s="766"/>
      <c r="S140" s="246" t="s">
        <v>587</v>
      </c>
      <c r="T140" s="246"/>
      <c r="U140" s="246"/>
    </row>
    <row r="141" spans="1:21" ht="23.25" customHeight="1" x14ac:dyDescent="0.25">
      <c r="B141" s="249" t="s">
        <v>749</v>
      </c>
      <c r="C141" s="251"/>
      <c r="D141" s="419" t="s">
        <v>239</v>
      </c>
      <c r="E141" s="419"/>
      <c r="F141" s="79" t="s">
        <v>152</v>
      </c>
      <c r="G141" s="821">
        <v>1461523051.4400001</v>
      </c>
      <c r="H141" s="822"/>
      <c r="I141" s="823"/>
      <c r="J141" s="837" t="s">
        <v>749</v>
      </c>
      <c r="K141" s="838"/>
      <c r="L141" s="839">
        <v>43857</v>
      </c>
      <c r="M141" s="840"/>
      <c r="N141" s="166"/>
      <c r="O141" s="113">
        <f>103.8/78.05</f>
        <v>1.3299167200512492</v>
      </c>
      <c r="P141" s="115" t="s">
        <v>750</v>
      </c>
      <c r="Q141" s="765">
        <f>+G141/O141</f>
        <v>1098958325.287977</v>
      </c>
      <c r="R141" s="766"/>
      <c r="S141" s="246" t="s">
        <v>749</v>
      </c>
      <c r="T141" s="246"/>
      <c r="U141" s="246"/>
    </row>
    <row r="142" spans="1:21" ht="15" x14ac:dyDescent="0.2">
      <c r="A142" s="1" t="s">
        <v>713</v>
      </c>
      <c r="B142" s="340" t="s">
        <v>275</v>
      </c>
      <c r="C142" s="341"/>
      <c r="D142" s="341"/>
      <c r="E142" s="341"/>
      <c r="F142" s="341"/>
      <c r="G142" s="341"/>
      <c r="H142" s="341"/>
      <c r="I142" s="341"/>
      <c r="J142" s="341"/>
      <c r="K142" s="341"/>
      <c r="L142" s="341"/>
      <c r="M142" s="341"/>
      <c r="N142" s="341"/>
      <c r="O142" s="341"/>
      <c r="P142" s="341"/>
      <c r="Q142" s="341"/>
      <c r="R142" s="341"/>
      <c r="S142" s="341"/>
      <c r="T142" s="341"/>
      <c r="U142" s="342"/>
    </row>
    <row r="143" spans="1:21" ht="15" customHeight="1" x14ac:dyDescent="0.2">
      <c r="B143" s="779" t="s">
        <v>138</v>
      </c>
      <c r="C143" s="779"/>
      <c r="D143" s="780" t="s">
        <v>139</v>
      </c>
      <c r="E143" s="780"/>
      <c r="F143" s="780" t="s">
        <v>140</v>
      </c>
      <c r="G143" s="781" t="s">
        <v>141</v>
      </c>
      <c r="H143" s="781"/>
      <c r="I143" s="781"/>
      <c r="J143" s="781"/>
      <c r="K143" s="781"/>
      <c r="L143" s="781"/>
      <c r="M143" s="781"/>
      <c r="N143" s="781" t="s">
        <v>142</v>
      </c>
      <c r="O143" s="781"/>
      <c r="P143" s="781"/>
      <c r="Q143" s="781"/>
      <c r="R143" s="781"/>
      <c r="S143" s="781" t="s">
        <v>99</v>
      </c>
      <c r="T143" s="781"/>
      <c r="U143" s="781"/>
    </row>
    <row r="144" spans="1:21" ht="30.75" customHeight="1" x14ac:dyDescent="0.2">
      <c r="B144" s="779"/>
      <c r="C144" s="779"/>
      <c r="D144" s="780"/>
      <c r="E144" s="780"/>
      <c r="F144" s="780"/>
      <c r="G144" s="761" t="s">
        <v>143</v>
      </c>
      <c r="H144" s="780"/>
      <c r="I144" s="780"/>
      <c r="J144" s="761" t="s">
        <v>144</v>
      </c>
      <c r="K144" s="761"/>
      <c r="L144" s="761" t="s">
        <v>145</v>
      </c>
      <c r="M144" s="761"/>
      <c r="N144" s="163" t="s">
        <v>146</v>
      </c>
      <c r="O144" s="163" t="s">
        <v>147</v>
      </c>
      <c r="P144" s="163" t="s">
        <v>148</v>
      </c>
      <c r="Q144" s="761" t="s">
        <v>149</v>
      </c>
      <c r="R144" s="761"/>
      <c r="S144" s="781"/>
      <c r="T144" s="781"/>
      <c r="U144" s="781"/>
    </row>
    <row r="145" spans="1:21" ht="30.75" customHeight="1" x14ac:dyDescent="0.25">
      <c r="B145" s="249" t="s">
        <v>150</v>
      </c>
      <c r="C145" s="251"/>
      <c r="D145" s="754"/>
      <c r="E145" s="754"/>
      <c r="F145" s="79" t="s">
        <v>152</v>
      </c>
      <c r="G145" s="765">
        <v>4270238021</v>
      </c>
      <c r="H145" s="833"/>
      <c r="I145" s="766"/>
      <c r="J145" s="828" t="s">
        <v>153</v>
      </c>
      <c r="K145" s="828"/>
      <c r="L145" s="810" t="s">
        <v>276</v>
      </c>
      <c r="M145" s="764"/>
      <c r="N145" s="116">
        <v>3885265434</v>
      </c>
      <c r="O145" s="59">
        <f>123.78/111.82</f>
        <v>1.1069576104453587</v>
      </c>
      <c r="P145" s="114" t="s">
        <v>169</v>
      </c>
      <c r="Q145" s="786">
        <f>+G145/O145</f>
        <v>3857634638.1339469</v>
      </c>
      <c r="R145" s="786"/>
      <c r="S145" s="246" t="s">
        <v>244</v>
      </c>
      <c r="T145" s="246"/>
      <c r="U145" s="246"/>
    </row>
    <row r="146" spans="1:21" ht="31.5" customHeight="1" x14ac:dyDescent="0.25">
      <c r="B146" s="249" t="s">
        <v>150</v>
      </c>
      <c r="C146" s="251"/>
      <c r="D146" s="754"/>
      <c r="E146" s="754"/>
      <c r="F146" s="79" t="s">
        <v>152</v>
      </c>
      <c r="G146" s="765">
        <v>31161593</v>
      </c>
      <c r="H146" s="833"/>
      <c r="I146" s="766"/>
      <c r="J146" s="828" t="s">
        <v>153</v>
      </c>
      <c r="K146" s="828"/>
      <c r="L146" s="810" t="s">
        <v>277</v>
      </c>
      <c r="M146" s="764"/>
      <c r="N146" s="116"/>
      <c r="O146" s="113">
        <f>126.15/111.82</f>
        <v>1.1281523877660526</v>
      </c>
      <c r="P146" s="115" t="s">
        <v>181</v>
      </c>
      <c r="Q146" s="786">
        <f>+G146/O146</f>
        <v>27621794.128101464</v>
      </c>
      <c r="R146" s="786"/>
      <c r="S146" s="246" t="s">
        <v>244</v>
      </c>
      <c r="T146" s="246"/>
      <c r="U146" s="246"/>
    </row>
    <row r="147" spans="1:21" ht="31.5" customHeight="1" x14ac:dyDescent="0.25">
      <c r="B147" s="249" t="s">
        <v>154</v>
      </c>
      <c r="C147" s="251"/>
      <c r="D147" s="754"/>
      <c r="E147" s="754"/>
      <c r="F147" s="79" t="s">
        <v>152</v>
      </c>
      <c r="G147" s="765">
        <v>3890427652</v>
      </c>
      <c r="H147" s="833"/>
      <c r="I147" s="766"/>
      <c r="J147" s="828" t="s">
        <v>278</v>
      </c>
      <c r="K147" s="828"/>
      <c r="L147" s="810" t="s">
        <v>279</v>
      </c>
      <c r="M147" s="764"/>
      <c r="N147" s="116">
        <v>3330227513</v>
      </c>
      <c r="O147" s="113">
        <f>130.63/111.82</f>
        <v>1.1682167769629763</v>
      </c>
      <c r="P147" s="115" t="s">
        <v>193</v>
      </c>
      <c r="Q147" s="786">
        <f>+G147/O147</f>
        <v>3330227513.1795144</v>
      </c>
      <c r="R147" s="786"/>
      <c r="S147" s="246" t="s">
        <v>244</v>
      </c>
      <c r="T147" s="246"/>
      <c r="U147" s="246"/>
    </row>
    <row r="148" spans="1:21" ht="33" customHeight="1" x14ac:dyDescent="0.25">
      <c r="B148" s="249" t="s">
        <v>156</v>
      </c>
      <c r="C148" s="251"/>
      <c r="D148" s="754"/>
      <c r="E148" s="754"/>
      <c r="F148" s="79" t="s">
        <v>152</v>
      </c>
      <c r="G148" s="765">
        <v>3954459034</v>
      </c>
      <c r="H148" s="833"/>
      <c r="I148" s="766"/>
      <c r="J148" s="828" t="s">
        <v>280</v>
      </c>
      <c r="K148" s="828"/>
      <c r="L148" s="764" t="s">
        <v>281</v>
      </c>
      <c r="M148" s="764"/>
      <c r="N148" s="116">
        <v>3330227513</v>
      </c>
      <c r="O148" s="113">
        <f>132.78/111.82</f>
        <v>1.1874441065998929</v>
      </c>
      <c r="P148" s="115" t="s">
        <v>209</v>
      </c>
      <c r="Q148" s="786">
        <f>+G148/O148</f>
        <v>3330227513.0432291</v>
      </c>
      <c r="R148" s="786"/>
      <c r="S148" s="246" t="s">
        <v>244</v>
      </c>
      <c r="T148" s="246"/>
      <c r="U148" s="246"/>
    </row>
    <row r="149" spans="1:21" ht="25.5" customHeight="1" x14ac:dyDescent="0.25">
      <c r="B149" s="249" t="s">
        <v>158</v>
      </c>
      <c r="C149" s="251"/>
      <c r="D149" s="754"/>
      <c r="E149" s="754"/>
      <c r="F149" s="79" t="s">
        <v>152</v>
      </c>
      <c r="G149" s="834">
        <v>4092052050</v>
      </c>
      <c r="H149" s="835"/>
      <c r="I149" s="836"/>
      <c r="J149" s="828" t="s">
        <v>282</v>
      </c>
      <c r="K149" s="828"/>
      <c r="L149" s="810" t="s">
        <v>283</v>
      </c>
      <c r="M149" s="764"/>
      <c r="N149" s="116">
        <v>3330227513</v>
      </c>
      <c r="O149" s="113">
        <f t="shared" ref="O149" si="10">137.4/111.82</f>
        <v>1.2287605079592203</v>
      </c>
      <c r="P149" s="115" t="s">
        <v>284</v>
      </c>
      <c r="Q149" s="786">
        <f>+G149/O149</f>
        <v>3330227512.5982528</v>
      </c>
      <c r="R149" s="786"/>
      <c r="S149" s="246" t="s">
        <v>244</v>
      </c>
      <c r="T149" s="246"/>
      <c r="U149" s="246"/>
    </row>
    <row r="150" spans="1:21" ht="26.25" customHeight="1" x14ac:dyDescent="0.25">
      <c r="B150" s="153"/>
      <c r="C150" s="155"/>
      <c r="D150" s="579" t="s">
        <v>285</v>
      </c>
      <c r="E150" s="581"/>
      <c r="F150" s="79" t="s">
        <v>152</v>
      </c>
      <c r="G150" s="834">
        <v>32581947</v>
      </c>
      <c r="H150" s="835"/>
      <c r="I150" s="171"/>
      <c r="J150" s="829"/>
      <c r="K150" s="830"/>
      <c r="L150" s="831" t="s">
        <v>286</v>
      </c>
      <c r="M150" s="832"/>
      <c r="N150" s="116"/>
      <c r="O150" s="113">
        <f>137.87/111.82</f>
        <v>1.2329636916472904</v>
      </c>
      <c r="P150" s="115" t="s">
        <v>263</v>
      </c>
      <c r="Q150" s="765"/>
      <c r="R150" s="766"/>
      <c r="S150" s="246"/>
      <c r="T150" s="246"/>
      <c r="U150" s="246"/>
    </row>
    <row r="151" spans="1:21" ht="20.25" customHeight="1" x14ac:dyDescent="0.25">
      <c r="B151" s="249" t="s">
        <v>160</v>
      </c>
      <c r="C151" s="251"/>
      <c r="D151" s="754"/>
      <c r="E151" s="754"/>
      <c r="F151" s="79" t="s">
        <v>152</v>
      </c>
      <c r="G151" s="821">
        <v>4111410375</v>
      </c>
      <c r="H151" s="822"/>
      <c r="I151" s="823"/>
      <c r="J151" s="828" t="s">
        <v>287</v>
      </c>
      <c r="K151" s="828"/>
      <c r="L151" s="810" t="s">
        <v>288</v>
      </c>
      <c r="M151" s="764"/>
      <c r="N151" s="116">
        <v>3330227513</v>
      </c>
      <c r="O151" s="113">
        <f>138.05/111.82</f>
        <v>1.2345734215703812</v>
      </c>
      <c r="P151" s="115" t="s">
        <v>271</v>
      </c>
      <c r="Q151" s="786">
        <f>+G151/O151</f>
        <v>3330227512.7308941</v>
      </c>
      <c r="R151" s="786"/>
      <c r="S151" s="246" t="s">
        <v>244</v>
      </c>
      <c r="T151" s="246"/>
      <c r="U151" s="246"/>
    </row>
    <row r="152" spans="1:21" ht="15.75" customHeight="1" x14ac:dyDescent="0.25">
      <c r="B152" s="249" t="s">
        <v>162</v>
      </c>
      <c r="C152" s="251"/>
      <c r="D152" s="754"/>
      <c r="E152" s="754"/>
      <c r="F152" s="79" t="s">
        <v>152</v>
      </c>
      <c r="G152" s="821">
        <v>4200756490</v>
      </c>
      <c r="H152" s="822"/>
      <c r="I152" s="823"/>
      <c r="J152" s="828" t="s">
        <v>289</v>
      </c>
      <c r="K152" s="828"/>
      <c r="L152" s="810" t="s">
        <v>290</v>
      </c>
      <c r="M152" s="764"/>
      <c r="N152" s="116">
        <v>3330227513</v>
      </c>
      <c r="O152" s="113">
        <f>141.05/111.82</f>
        <v>1.2614022536218925</v>
      </c>
      <c r="P152" s="115" t="s">
        <v>291</v>
      </c>
      <c r="Q152" s="826">
        <f>G152/O152</f>
        <v>3330227513.0223322</v>
      </c>
      <c r="R152" s="826"/>
      <c r="S152" s="246" t="s">
        <v>244</v>
      </c>
      <c r="T152" s="246"/>
      <c r="U152" s="246"/>
    </row>
    <row r="153" spans="1:21" ht="30.75" customHeight="1" x14ac:dyDescent="0.25">
      <c r="B153" s="249" t="s">
        <v>164</v>
      </c>
      <c r="C153" s="251"/>
      <c r="D153" s="754"/>
      <c r="E153" s="754"/>
      <c r="F153" s="79" t="s">
        <v>152</v>
      </c>
      <c r="G153" s="821">
        <v>4243940445</v>
      </c>
      <c r="H153" s="822"/>
      <c r="I153" s="823"/>
      <c r="J153" s="828" t="s">
        <v>292</v>
      </c>
      <c r="K153" s="828"/>
      <c r="L153" s="794">
        <v>43384</v>
      </c>
      <c r="M153" s="827"/>
      <c r="N153" s="116">
        <v>3330227513</v>
      </c>
      <c r="O153" s="113">
        <f>142.5/111.82</f>
        <v>1.2743695224467895</v>
      </c>
      <c r="P153" s="115" t="s">
        <v>474</v>
      </c>
      <c r="Q153" s="826">
        <f>G153/O153</f>
        <v>3330227512.7010527</v>
      </c>
      <c r="R153" s="826"/>
      <c r="S153" s="246" t="s">
        <v>244</v>
      </c>
      <c r="T153" s="246"/>
      <c r="U153" s="246"/>
    </row>
    <row r="154" spans="1:21" ht="45" customHeight="1" x14ac:dyDescent="0.25">
      <c r="B154" s="249" t="s">
        <v>166</v>
      </c>
      <c r="C154" s="251"/>
      <c r="D154" s="754"/>
      <c r="E154" s="754"/>
      <c r="F154" s="79" t="s">
        <v>152</v>
      </c>
      <c r="G154" s="821">
        <v>4335995951</v>
      </c>
      <c r="H154" s="822"/>
      <c r="I154" s="823"/>
      <c r="J154" s="818" t="s">
        <v>293</v>
      </c>
      <c r="K154" s="818"/>
      <c r="L154" s="794">
        <v>43580</v>
      </c>
      <c r="M154" s="827"/>
      <c r="N154" s="116">
        <v>3330227513</v>
      </c>
      <c r="O154" s="113">
        <f>101.62/78.05</f>
        <v>1.3019859064702115</v>
      </c>
      <c r="P154" s="115" t="s">
        <v>524</v>
      </c>
      <c r="Q154" s="826">
        <f>G154/O154</f>
        <v>3330294075.7286949</v>
      </c>
      <c r="R154" s="826"/>
      <c r="S154" s="246" t="s">
        <v>582</v>
      </c>
      <c r="T154" s="246"/>
      <c r="U154" s="246"/>
    </row>
    <row r="155" spans="1:21" ht="40.5" hidden="1" customHeight="1" x14ac:dyDescent="0.25">
      <c r="B155" s="249" t="s">
        <v>248</v>
      </c>
      <c r="C155" s="251"/>
      <c r="D155" s="754"/>
      <c r="E155" s="754"/>
      <c r="F155" s="79" t="s">
        <v>152</v>
      </c>
      <c r="G155" s="821">
        <v>3687610549</v>
      </c>
      <c r="H155" s="822"/>
      <c r="I155" s="823"/>
      <c r="J155" s="818" t="s">
        <v>294</v>
      </c>
      <c r="K155" s="818"/>
      <c r="L155" s="824">
        <v>43748</v>
      </c>
      <c r="M155" s="825"/>
      <c r="N155" s="137">
        <v>2787313610</v>
      </c>
      <c r="O155" s="113">
        <f>103.26/78.05</f>
        <v>1.322998078155029</v>
      </c>
      <c r="P155" s="115" t="s">
        <v>696</v>
      </c>
      <c r="Q155" s="826">
        <f>G155/O155</f>
        <v>2787313609.8145456</v>
      </c>
      <c r="R155" s="826"/>
      <c r="S155" s="246" t="s">
        <v>244</v>
      </c>
      <c r="T155" s="246"/>
      <c r="U155" s="246"/>
    </row>
    <row r="156" spans="1:21" ht="30" hidden="1" customHeight="1" x14ac:dyDescent="0.2">
      <c r="B156" s="249" t="s">
        <v>250</v>
      </c>
      <c r="C156" s="251"/>
      <c r="D156" s="754"/>
      <c r="E156" s="754"/>
      <c r="F156" s="79" t="s">
        <v>152</v>
      </c>
      <c r="G156" s="246"/>
      <c r="H156" s="246"/>
      <c r="I156" s="246"/>
      <c r="J156" s="818" t="s">
        <v>295</v>
      </c>
      <c r="K156" s="818"/>
      <c r="L156" s="754"/>
      <c r="M156" s="754"/>
      <c r="N156" s="48">
        <v>2787313610</v>
      </c>
      <c r="O156" s="170"/>
      <c r="P156" s="49"/>
      <c r="Q156" s="819">
        <v>0</v>
      </c>
      <c r="R156" s="819"/>
      <c r="S156" s="246"/>
      <c r="T156" s="246"/>
      <c r="U156" s="246"/>
    </row>
    <row r="157" spans="1:21" ht="36" hidden="1" customHeight="1" x14ac:dyDescent="0.2">
      <c r="B157" s="249" t="s">
        <v>252</v>
      </c>
      <c r="C157" s="251"/>
      <c r="D157" s="754"/>
      <c r="E157" s="754"/>
      <c r="F157" s="79" t="s">
        <v>152</v>
      </c>
      <c r="G157" s="246"/>
      <c r="H157" s="246"/>
      <c r="I157" s="246"/>
      <c r="J157" s="818" t="s">
        <v>296</v>
      </c>
      <c r="K157" s="818"/>
      <c r="L157" s="754"/>
      <c r="M157" s="754"/>
      <c r="N157" s="48">
        <v>1848766139</v>
      </c>
      <c r="O157" s="170"/>
      <c r="P157" s="49"/>
      <c r="Q157" s="819">
        <v>0</v>
      </c>
      <c r="R157" s="819"/>
      <c r="S157" s="246"/>
      <c r="T157" s="246"/>
      <c r="U157" s="246"/>
    </row>
    <row r="158" spans="1:21" s="26" customFormat="1" ht="15" hidden="1" customHeight="1" x14ac:dyDescent="0.2">
      <c r="A158" s="1"/>
      <c r="B158" s="249" t="s">
        <v>254</v>
      </c>
      <c r="C158" s="251"/>
      <c r="D158" s="754"/>
      <c r="E158" s="754"/>
      <c r="F158" s="79" t="s">
        <v>152</v>
      </c>
      <c r="G158" s="246"/>
      <c r="H158" s="246"/>
      <c r="I158" s="246"/>
      <c r="J158" s="818" t="s">
        <v>297</v>
      </c>
      <c r="K158" s="818"/>
      <c r="L158" s="754"/>
      <c r="M158" s="754"/>
      <c r="N158" s="48">
        <v>1848766139</v>
      </c>
      <c r="O158" s="170"/>
      <c r="P158" s="49"/>
      <c r="Q158" s="819">
        <v>0</v>
      </c>
      <c r="R158" s="819"/>
      <c r="S158" s="246"/>
      <c r="T158" s="246"/>
      <c r="U158" s="246"/>
    </row>
    <row r="159" spans="1:21" s="26" customFormat="1" ht="28.5" customHeight="1" x14ac:dyDescent="0.25">
      <c r="B159" s="249" t="s">
        <v>256</v>
      </c>
      <c r="C159" s="251"/>
      <c r="D159" s="754"/>
      <c r="E159" s="754"/>
      <c r="F159" s="79" t="s">
        <v>152</v>
      </c>
      <c r="G159" s="246"/>
      <c r="H159" s="246"/>
      <c r="I159" s="246"/>
      <c r="J159" s="818" t="s">
        <v>298</v>
      </c>
      <c r="K159" s="818"/>
      <c r="L159" s="754"/>
      <c r="M159" s="754"/>
      <c r="N159" s="48">
        <v>2542964000</v>
      </c>
      <c r="O159" s="170"/>
      <c r="P159" s="49"/>
      <c r="Q159" s="820">
        <v>0</v>
      </c>
      <c r="R159" s="820"/>
      <c r="S159" s="246"/>
      <c r="T159" s="246"/>
      <c r="U159" s="246"/>
    </row>
    <row r="160" spans="1:21" ht="15" x14ac:dyDescent="0.2">
      <c r="A160" s="26" t="s">
        <v>714</v>
      </c>
      <c r="B160" s="815" t="s">
        <v>299</v>
      </c>
      <c r="C160" s="816"/>
      <c r="D160" s="816"/>
      <c r="E160" s="816"/>
      <c r="F160" s="816"/>
      <c r="G160" s="816"/>
      <c r="H160" s="816"/>
      <c r="I160" s="816"/>
      <c r="J160" s="816"/>
      <c r="K160" s="816"/>
      <c r="L160" s="816"/>
      <c r="M160" s="816"/>
      <c r="N160" s="816"/>
      <c r="O160" s="816"/>
      <c r="P160" s="816"/>
      <c r="Q160" s="816"/>
      <c r="R160" s="816"/>
      <c r="S160" s="816"/>
      <c r="T160" s="816"/>
      <c r="U160" s="817"/>
    </row>
    <row r="161" spans="1:21" ht="15" customHeight="1" x14ac:dyDescent="0.2">
      <c r="B161" s="779" t="s">
        <v>138</v>
      </c>
      <c r="C161" s="779"/>
      <c r="D161" s="780" t="s">
        <v>139</v>
      </c>
      <c r="E161" s="780"/>
      <c r="F161" s="780" t="s">
        <v>140</v>
      </c>
      <c r="G161" s="781" t="s">
        <v>141</v>
      </c>
      <c r="H161" s="781"/>
      <c r="I161" s="781"/>
      <c r="J161" s="781"/>
      <c r="K161" s="781"/>
      <c r="L161" s="781"/>
      <c r="M161" s="781"/>
      <c r="N161" s="781" t="s">
        <v>142</v>
      </c>
      <c r="O161" s="781"/>
      <c r="P161" s="781"/>
      <c r="Q161" s="781"/>
      <c r="R161" s="781"/>
      <c r="S161" s="781" t="s">
        <v>99</v>
      </c>
      <c r="T161" s="781"/>
      <c r="U161" s="781"/>
    </row>
    <row r="162" spans="1:21" ht="36.75" customHeight="1" x14ac:dyDescent="0.2">
      <c r="B162" s="779"/>
      <c r="C162" s="779"/>
      <c r="D162" s="780"/>
      <c r="E162" s="780"/>
      <c r="F162" s="780"/>
      <c r="G162" s="761" t="s">
        <v>143</v>
      </c>
      <c r="H162" s="780"/>
      <c r="I162" s="780"/>
      <c r="J162" s="761" t="s">
        <v>144</v>
      </c>
      <c r="K162" s="761"/>
      <c r="L162" s="761" t="s">
        <v>145</v>
      </c>
      <c r="M162" s="761"/>
      <c r="N162" s="163" t="s">
        <v>146</v>
      </c>
      <c r="O162" s="163" t="s">
        <v>147</v>
      </c>
      <c r="P162" s="163" t="s">
        <v>148</v>
      </c>
      <c r="Q162" s="761" t="s">
        <v>149</v>
      </c>
      <c r="R162" s="761"/>
      <c r="S162" s="781"/>
      <c r="T162" s="781"/>
      <c r="U162" s="781"/>
    </row>
    <row r="163" spans="1:21" ht="36.75" customHeight="1" x14ac:dyDescent="0.2">
      <c r="B163" s="246" t="s">
        <v>150</v>
      </c>
      <c r="C163" s="246"/>
      <c r="D163" s="783" t="s">
        <v>495</v>
      </c>
      <c r="E163" s="754"/>
      <c r="F163" s="79" t="s">
        <v>152</v>
      </c>
      <c r="G163" s="784">
        <v>384680737</v>
      </c>
      <c r="H163" s="784"/>
      <c r="I163" s="784"/>
      <c r="J163" s="762" t="s">
        <v>153</v>
      </c>
      <c r="K163" s="762"/>
      <c r="L163" s="762" t="s">
        <v>168</v>
      </c>
      <c r="M163" s="762"/>
      <c r="N163" s="169">
        <v>350000000</v>
      </c>
      <c r="O163" s="59">
        <f>123.78/111.82</f>
        <v>1.1069576104453587</v>
      </c>
      <c r="P163" s="117" t="s">
        <v>169</v>
      </c>
      <c r="Q163" s="786">
        <f t="shared" ref="Q163:Q171" si="11">+G163/O163</f>
        <v>347511714.42349327</v>
      </c>
      <c r="R163" s="786"/>
      <c r="S163" s="246" t="s">
        <v>244</v>
      </c>
      <c r="T163" s="246"/>
      <c r="U163" s="246"/>
    </row>
    <row r="164" spans="1:21" ht="54.75" customHeight="1" x14ac:dyDescent="0.2">
      <c r="B164" s="246" t="s">
        <v>150</v>
      </c>
      <c r="C164" s="246"/>
      <c r="D164" s="783" t="s">
        <v>495</v>
      </c>
      <c r="E164" s="754"/>
      <c r="F164" s="79" t="s">
        <v>152</v>
      </c>
      <c r="G164" s="784">
        <v>2807165</v>
      </c>
      <c r="H164" s="784"/>
      <c r="I164" s="784"/>
      <c r="J164" s="762" t="s">
        <v>153</v>
      </c>
      <c r="K164" s="762"/>
      <c r="L164" s="762" t="s">
        <v>277</v>
      </c>
      <c r="M164" s="762"/>
      <c r="N164" s="169">
        <v>350000000</v>
      </c>
      <c r="O164" s="113">
        <f>126.15/111.82</f>
        <v>1.1281523877660526</v>
      </c>
      <c r="P164" s="118" t="s">
        <v>181</v>
      </c>
      <c r="Q164" s="786">
        <f t="shared" si="11"/>
        <v>2488285.297661514</v>
      </c>
      <c r="R164" s="786"/>
      <c r="S164" s="246" t="s">
        <v>244</v>
      </c>
      <c r="T164" s="246"/>
      <c r="U164" s="246"/>
    </row>
    <row r="165" spans="1:21" ht="81" customHeight="1" x14ac:dyDescent="0.2">
      <c r="B165" s="246" t="s">
        <v>154</v>
      </c>
      <c r="C165" s="246"/>
      <c r="D165" s="783" t="s">
        <v>495</v>
      </c>
      <c r="E165" s="754"/>
      <c r="F165" s="79" t="s">
        <v>152</v>
      </c>
      <c r="G165" s="784">
        <v>394853336</v>
      </c>
      <c r="H165" s="784"/>
      <c r="I165" s="784"/>
      <c r="J165" s="762" t="s">
        <v>300</v>
      </c>
      <c r="K165" s="762"/>
      <c r="L165" s="762" t="s">
        <v>301</v>
      </c>
      <c r="M165" s="762"/>
      <c r="N165" s="169">
        <v>350000000</v>
      </c>
      <c r="O165" s="113">
        <f>126.15/111.82</f>
        <v>1.1281523877660526</v>
      </c>
      <c r="P165" s="118" t="s">
        <v>184</v>
      </c>
      <c r="Q165" s="786">
        <f t="shared" si="11"/>
        <v>350000000.24986124</v>
      </c>
      <c r="R165" s="786"/>
      <c r="S165" s="246" t="s">
        <v>244</v>
      </c>
      <c r="T165" s="246"/>
      <c r="U165" s="246"/>
    </row>
    <row r="166" spans="1:21" ht="39.75" customHeight="1" x14ac:dyDescent="0.2">
      <c r="B166" s="246" t="s">
        <v>156</v>
      </c>
      <c r="C166" s="246"/>
      <c r="D166" s="783" t="s">
        <v>495</v>
      </c>
      <c r="E166" s="754"/>
      <c r="F166" s="79" t="s">
        <v>152</v>
      </c>
      <c r="G166" s="784">
        <v>417546056</v>
      </c>
      <c r="H166" s="784"/>
      <c r="I166" s="784"/>
      <c r="J166" s="762" t="s">
        <v>300</v>
      </c>
      <c r="K166" s="762"/>
      <c r="L166" s="762" t="s">
        <v>302</v>
      </c>
      <c r="M166" s="762"/>
      <c r="N166" s="169">
        <v>350000000</v>
      </c>
      <c r="O166" s="113">
        <f>133.4/111.82</f>
        <v>1.1929887318905386</v>
      </c>
      <c r="P166" s="118" t="s">
        <v>302</v>
      </c>
      <c r="Q166" s="786">
        <f t="shared" si="11"/>
        <v>349999999.86446768</v>
      </c>
      <c r="R166" s="786"/>
      <c r="S166" s="246" t="s">
        <v>244</v>
      </c>
      <c r="T166" s="246"/>
      <c r="U166" s="246"/>
    </row>
    <row r="167" spans="1:21" ht="53.25" customHeight="1" x14ac:dyDescent="0.2">
      <c r="B167" s="246" t="s">
        <v>158</v>
      </c>
      <c r="C167" s="246"/>
      <c r="D167" s="783" t="s">
        <v>495</v>
      </c>
      <c r="E167" s="754"/>
      <c r="F167" s="79" t="s">
        <v>152</v>
      </c>
      <c r="G167" s="784">
        <v>434604722</v>
      </c>
      <c r="H167" s="784"/>
      <c r="I167" s="784"/>
      <c r="J167" s="762" t="s">
        <v>300</v>
      </c>
      <c r="K167" s="762"/>
      <c r="L167" s="785">
        <v>43223</v>
      </c>
      <c r="M167" s="785"/>
      <c r="N167" s="169">
        <v>350000000</v>
      </c>
      <c r="O167" s="113">
        <f>141.05/111.82</f>
        <v>1.2614022536218925</v>
      </c>
      <c r="P167" s="118" t="s">
        <v>346</v>
      </c>
      <c r="Q167" s="786">
        <f t="shared" si="11"/>
        <v>344540943.02757883</v>
      </c>
      <c r="R167" s="786"/>
      <c r="S167" s="246" t="s">
        <v>244</v>
      </c>
      <c r="T167" s="246"/>
      <c r="U167" s="246"/>
    </row>
    <row r="168" spans="1:21" ht="58.5" customHeight="1" x14ac:dyDescent="0.2">
      <c r="B168" s="246" t="s">
        <v>425</v>
      </c>
      <c r="C168" s="246"/>
      <c r="D168" s="783" t="s">
        <v>495</v>
      </c>
      <c r="E168" s="754"/>
      <c r="F168" s="79" t="s">
        <v>152</v>
      </c>
      <c r="G168" s="784">
        <v>10047398</v>
      </c>
      <c r="H168" s="784"/>
      <c r="I168" s="784"/>
      <c r="J168" s="762" t="s">
        <v>300</v>
      </c>
      <c r="K168" s="762"/>
      <c r="L168" s="785">
        <v>43263</v>
      </c>
      <c r="M168" s="785"/>
      <c r="N168" s="169">
        <v>350000000</v>
      </c>
      <c r="O168" s="113">
        <f>142.06/111.82</f>
        <v>1.2704346270792346</v>
      </c>
      <c r="P168" s="118" t="s">
        <v>346</v>
      </c>
      <c r="Q168" s="786">
        <f t="shared" si="11"/>
        <v>7908630.4685344212</v>
      </c>
      <c r="R168" s="786"/>
      <c r="S168" s="246" t="s">
        <v>426</v>
      </c>
      <c r="T168" s="246"/>
      <c r="U168" s="246"/>
    </row>
    <row r="169" spans="1:21" ht="58.5" customHeight="1" x14ac:dyDescent="0.2">
      <c r="B169" s="246" t="s">
        <v>160</v>
      </c>
      <c r="C169" s="246"/>
      <c r="D169" s="783" t="s">
        <v>495</v>
      </c>
      <c r="E169" s="754"/>
      <c r="F169" s="79" t="s">
        <v>152</v>
      </c>
      <c r="G169" s="784">
        <v>446029333</v>
      </c>
      <c r="H169" s="784"/>
      <c r="I169" s="784"/>
      <c r="J169" s="762" t="s">
        <v>300</v>
      </c>
      <c r="K169" s="762"/>
      <c r="L169" s="785">
        <v>43399</v>
      </c>
      <c r="M169" s="785"/>
      <c r="N169" s="169">
        <v>350000000</v>
      </c>
      <c r="O169" s="113">
        <f>142.5/111.82</f>
        <v>1.2743695224467895</v>
      </c>
      <c r="P169" s="118" t="s">
        <v>474</v>
      </c>
      <c r="Q169" s="786">
        <f t="shared" si="11"/>
        <v>350000000.11270177</v>
      </c>
      <c r="R169" s="786"/>
      <c r="S169" s="246" t="s">
        <v>244</v>
      </c>
      <c r="T169" s="246"/>
      <c r="U169" s="246"/>
    </row>
    <row r="170" spans="1:21" ht="63" customHeight="1" x14ac:dyDescent="0.2">
      <c r="B170" s="246" t="s">
        <v>162</v>
      </c>
      <c r="C170" s="246"/>
      <c r="D170" s="783" t="s">
        <v>495</v>
      </c>
      <c r="E170" s="754"/>
      <c r="F170" s="79" t="s">
        <v>152</v>
      </c>
      <c r="G170" s="784">
        <v>477093543</v>
      </c>
      <c r="H170" s="784"/>
      <c r="I170" s="784"/>
      <c r="J170" s="762" t="s">
        <v>300</v>
      </c>
      <c r="K170" s="762"/>
      <c r="L170" s="785">
        <v>43445</v>
      </c>
      <c r="M170" s="785"/>
      <c r="N170" s="169">
        <v>350000000</v>
      </c>
      <c r="O170" s="113">
        <f>142.84/111.82</f>
        <v>1.2774101234126276</v>
      </c>
      <c r="P170" s="118" t="s">
        <v>491</v>
      </c>
      <c r="Q170" s="786">
        <f t="shared" si="11"/>
        <v>373485018.04998595</v>
      </c>
      <c r="R170" s="786"/>
      <c r="S170" s="246" t="s">
        <v>244</v>
      </c>
      <c r="T170" s="246"/>
      <c r="U170" s="246"/>
    </row>
    <row r="171" spans="1:21" ht="27" customHeight="1" x14ac:dyDescent="0.2">
      <c r="B171" s="246" t="s">
        <v>164</v>
      </c>
      <c r="C171" s="246"/>
      <c r="D171" s="783" t="s">
        <v>495</v>
      </c>
      <c r="E171" s="754"/>
      <c r="F171" s="79" t="s">
        <v>152</v>
      </c>
      <c r="G171" s="784">
        <v>463049327</v>
      </c>
      <c r="H171" s="784"/>
      <c r="I171" s="784"/>
      <c r="J171" s="762" t="s">
        <v>300</v>
      </c>
      <c r="K171" s="762"/>
      <c r="L171" s="785" t="s">
        <v>690</v>
      </c>
      <c r="M171" s="785"/>
      <c r="N171" s="169">
        <v>350000000</v>
      </c>
      <c r="O171" s="113">
        <f>103.26/78.05</f>
        <v>1.322998078155029</v>
      </c>
      <c r="P171" s="118" t="s">
        <v>682</v>
      </c>
      <c r="Q171" s="786">
        <f t="shared" si="11"/>
        <v>349999999.73222929</v>
      </c>
      <c r="R171" s="786"/>
      <c r="S171" s="246" t="s">
        <v>691</v>
      </c>
      <c r="T171" s="246"/>
      <c r="U171" s="246"/>
    </row>
    <row r="172" spans="1:21" ht="26.25" customHeight="1" x14ac:dyDescent="0.2">
      <c r="B172" s="109"/>
      <c r="C172" s="168"/>
      <c r="D172" s="140"/>
      <c r="E172" s="140"/>
      <c r="F172" s="83"/>
      <c r="G172" s="84"/>
      <c r="H172" s="84"/>
      <c r="I172" s="84"/>
      <c r="J172" s="85"/>
      <c r="K172" s="85"/>
      <c r="L172" s="85"/>
      <c r="M172" s="85"/>
      <c r="N172" s="84"/>
      <c r="O172" s="86"/>
      <c r="P172" s="87"/>
      <c r="Q172" s="167"/>
      <c r="R172" s="167"/>
      <c r="S172" s="168"/>
      <c r="T172" s="168"/>
      <c r="U172" s="168"/>
    </row>
    <row r="173" spans="1:21" ht="25.5" x14ac:dyDescent="0.2">
      <c r="A173" s="1" t="s">
        <v>496</v>
      </c>
      <c r="B173" s="352" t="s">
        <v>303</v>
      </c>
      <c r="C173" s="352"/>
      <c r="D173" s="352"/>
      <c r="E173" s="352"/>
      <c r="F173" s="352"/>
      <c r="G173" s="352"/>
      <c r="H173" s="352"/>
      <c r="I173" s="352"/>
      <c r="J173" s="352"/>
      <c r="K173" s="352"/>
      <c r="L173" s="352"/>
      <c r="M173" s="352"/>
      <c r="N173" s="352"/>
      <c r="O173" s="352"/>
      <c r="P173" s="352"/>
      <c r="Q173" s="352"/>
      <c r="R173" s="352"/>
      <c r="S173" s="352"/>
      <c r="T173" s="352"/>
      <c r="U173" s="352"/>
    </row>
    <row r="174" spans="1:21" ht="15" customHeight="1" x14ac:dyDescent="0.2">
      <c r="B174" s="779" t="s">
        <v>138</v>
      </c>
      <c r="C174" s="779"/>
      <c r="D174" s="780" t="s">
        <v>139</v>
      </c>
      <c r="E174" s="780"/>
      <c r="F174" s="780" t="s">
        <v>140</v>
      </c>
      <c r="G174" s="781" t="s">
        <v>141</v>
      </c>
      <c r="H174" s="781"/>
      <c r="I174" s="781"/>
      <c r="J174" s="781"/>
      <c r="K174" s="781"/>
      <c r="L174" s="781"/>
      <c r="M174" s="781"/>
      <c r="N174" s="781" t="s">
        <v>142</v>
      </c>
      <c r="O174" s="781"/>
      <c r="P174" s="781"/>
      <c r="Q174" s="781"/>
      <c r="R174" s="781"/>
      <c r="S174" s="781" t="s">
        <v>99</v>
      </c>
      <c r="T174" s="781"/>
      <c r="U174" s="781"/>
    </row>
    <row r="175" spans="1:21" ht="49.5" customHeight="1" x14ac:dyDescent="0.2">
      <c r="B175" s="779"/>
      <c r="C175" s="779"/>
      <c r="D175" s="780"/>
      <c r="E175" s="780"/>
      <c r="F175" s="780"/>
      <c r="G175" s="761" t="s">
        <v>143</v>
      </c>
      <c r="H175" s="780"/>
      <c r="I175" s="780"/>
      <c r="J175" s="761" t="s">
        <v>144</v>
      </c>
      <c r="K175" s="761"/>
      <c r="L175" s="761" t="s">
        <v>145</v>
      </c>
      <c r="M175" s="761"/>
      <c r="N175" s="163" t="s">
        <v>146</v>
      </c>
      <c r="O175" s="163" t="s">
        <v>147</v>
      </c>
      <c r="P175" s="163" t="s">
        <v>148</v>
      </c>
      <c r="Q175" s="761" t="s">
        <v>149</v>
      </c>
      <c r="R175" s="761"/>
      <c r="S175" s="781"/>
      <c r="T175" s="781"/>
      <c r="U175" s="781"/>
    </row>
    <row r="176" spans="1:21" ht="150" customHeight="1" x14ac:dyDescent="0.25">
      <c r="B176" s="246" t="s">
        <v>150</v>
      </c>
      <c r="C176" s="246"/>
      <c r="D176" s="783" t="s">
        <v>496</v>
      </c>
      <c r="E176" s="754"/>
      <c r="F176" s="79" t="s">
        <v>152</v>
      </c>
      <c r="G176" s="767">
        <v>310301163.36000001</v>
      </c>
      <c r="H176" s="767"/>
      <c r="I176" s="767"/>
      <c r="J176" s="762" t="s">
        <v>304</v>
      </c>
      <c r="K176" s="762"/>
      <c r="L176" s="810" t="s">
        <v>168</v>
      </c>
      <c r="M176" s="764"/>
      <c r="N176" s="169">
        <v>252000000</v>
      </c>
      <c r="O176" s="59">
        <f>123.78/111.82</f>
        <v>1.1069576104453587</v>
      </c>
      <c r="P176" s="117" t="s">
        <v>169</v>
      </c>
      <c r="Q176" s="786">
        <f>+G176/O176</f>
        <v>280318921.367872</v>
      </c>
      <c r="R176" s="786"/>
      <c r="S176" s="246" t="s">
        <v>244</v>
      </c>
      <c r="T176" s="246"/>
      <c r="U176" s="246"/>
    </row>
    <row r="177" spans="2:21" ht="147.75" customHeight="1" x14ac:dyDescent="0.25">
      <c r="B177" s="246" t="s">
        <v>154</v>
      </c>
      <c r="C177" s="246"/>
      <c r="D177" s="783" t="s">
        <v>496</v>
      </c>
      <c r="E177" s="754"/>
      <c r="F177" s="79" t="s">
        <v>152</v>
      </c>
      <c r="G177" s="767">
        <v>67589211</v>
      </c>
      <c r="H177" s="767">
        <v>69485724</v>
      </c>
      <c r="I177" s="767">
        <v>69485724</v>
      </c>
      <c r="J177" s="762" t="s">
        <v>305</v>
      </c>
      <c r="K177" s="762"/>
      <c r="L177" s="810" t="s">
        <v>306</v>
      </c>
      <c r="M177" s="764"/>
      <c r="N177" s="169">
        <v>60000000</v>
      </c>
      <c r="O177" s="113">
        <f>126.15/111.82</f>
        <v>1.1281523877660526</v>
      </c>
      <c r="P177" s="118" t="s">
        <v>181</v>
      </c>
      <c r="Q177" s="786">
        <f t="shared" ref="Q177:Q184" si="12">+G177/O177</f>
        <v>59911419.532461353</v>
      </c>
      <c r="R177" s="786"/>
      <c r="S177" s="246" t="s">
        <v>244</v>
      </c>
      <c r="T177" s="246"/>
      <c r="U177" s="246"/>
    </row>
    <row r="178" spans="2:21" ht="39" customHeight="1" x14ac:dyDescent="0.25">
      <c r="B178" s="246" t="s">
        <v>156</v>
      </c>
      <c r="C178" s="246"/>
      <c r="D178" s="783" t="s">
        <v>496</v>
      </c>
      <c r="E178" s="754"/>
      <c r="F178" s="79" t="s">
        <v>152</v>
      </c>
      <c r="G178" s="767">
        <v>1896513</v>
      </c>
      <c r="H178" s="767">
        <v>69485724</v>
      </c>
      <c r="I178" s="767">
        <v>69485724</v>
      </c>
      <c r="J178" s="762" t="s">
        <v>305</v>
      </c>
      <c r="K178" s="762"/>
      <c r="L178" s="810" t="s">
        <v>301</v>
      </c>
      <c r="M178" s="764"/>
      <c r="N178" s="169">
        <v>60000000</v>
      </c>
      <c r="O178" s="113">
        <f>126.15/111.82</f>
        <v>1.1281523877660526</v>
      </c>
      <c r="P178" s="118" t="s">
        <v>181</v>
      </c>
      <c r="Q178" s="786">
        <f t="shared" si="12"/>
        <v>1681078.7448275862</v>
      </c>
      <c r="R178" s="786"/>
      <c r="S178" s="246" t="s">
        <v>244</v>
      </c>
      <c r="T178" s="246"/>
      <c r="U178" s="246"/>
    </row>
    <row r="179" spans="2:21" ht="36" customHeight="1" x14ac:dyDescent="0.25">
      <c r="B179" s="246" t="s">
        <v>158</v>
      </c>
      <c r="C179" s="246"/>
      <c r="D179" s="783" t="s">
        <v>496</v>
      </c>
      <c r="E179" s="754"/>
      <c r="F179" s="79" t="s">
        <v>152</v>
      </c>
      <c r="G179" s="767">
        <v>71162374</v>
      </c>
      <c r="H179" s="767">
        <v>71162374</v>
      </c>
      <c r="I179" s="767">
        <v>71162374</v>
      </c>
      <c r="J179" s="762"/>
      <c r="K179" s="762"/>
      <c r="L179" s="810" t="s">
        <v>307</v>
      </c>
      <c r="M179" s="764"/>
      <c r="N179" s="169">
        <v>60000000</v>
      </c>
      <c r="O179" s="113">
        <f>132.58/111.82</f>
        <v>1.1856555177964587</v>
      </c>
      <c r="P179" s="118" t="s">
        <v>204</v>
      </c>
      <c r="Q179" s="786">
        <f t="shared" si="12"/>
        <v>60019434.761502482</v>
      </c>
      <c r="R179" s="786"/>
      <c r="S179" s="246" t="s">
        <v>244</v>
      </c>
      <c r="T179" s="246"/>
      <c r="U179" s="246"/>
    </row>
    <row r="180" spans="2:21" ht="52.5" customHeight="1" x14ac:dyDescent="0.25">
      <c r="B180" s="246" t="s">
        <v>160</v>
      </c>
      <c r="C180" s="246"/>
      <c r="D180" s="783" t="s">
        <v>496</v>
      </c>
      <c r="E180" s="754"/>
      <c r="F180" s="79" t="s">
        <v>152</v>
      </c>
      <c r="G180" s="767">
        <v>71579324</v>
      </c>
      <c r="H180" s="767">
        <v>71579324</v>
      </c>
      <c r="I180" s="767">
        <v>71579324</v>
      </c>
      <c r="J180" s="762" t="s">
        <v>308</v>
      </c>
      <c r="K180" s="762"/>
      <c r="L180" s="810" t="s">
        <v>309</v>
      </c>
      <c r="M180" s="764"/>
      <c r="N180" s="169">
        <v>60000000</v>
      </c>
      <c r="O180" s="113">
        <f>133.4/111.82</f>
        <v>1.1929887318905386</v>
      </c>
      <c r="P180" s="118" t="s">
        <v>217</v>
      </c>
      <c r="Q180" s="786">
        <f t="shared" si="12"/>
        <v>60000000.072563708</v>
      </c>
      <c r="R180" s="786"/>
      <c r="S180" s="246" t="s">
        <v>244</v>
      </c>
      <c r="T180" s="246"/>
      <c r="U180" s="246"/>
    </row>
    <row r="181" spans="2:21" ht="27.75" customHeight="1" x14ac:dyDescent="0.25">
      <c r="B181" s="246" t="s">
        <v>162</v>
      </c>
      <c r="C181" s="246"/>
      <c r="D181" s="783" t="s">
        <v>496</v>
      </c>
      <c r="E181" s="754"/>
      <c r="F181" s="79" t="s">
        <v>152</v>
      </c>
      <c r="G181" s="767">
        <v>300633160</v>
      </c>
      <c r="H181" s="767">
        <v>71579324</v>
      </c>
      <c r="I181" s="767">
        <v>71579324</v>
      </c>
      <c r="J181" s="762" t="s">
        <v>310</v>
      </c>
      <c r="K181" s="762"/>
      <c r="L181" s="810" t="s">
        <v>309</v>
      </c>
      <c r="M181" s="764"/>
      <c r="N181" s="169">
        <v>252000000</v>
      </c>
      <c r="O181" s="113">
        <f>133.4/111.82</f>
        <v>1.1929887318905386</v>
      </c>
      <c r="P181" s="118" t="s">
        <v>217</v>
      </c>
      <c r="Q181" s="786">
        <f t="shared" si="12"/>
        <v>251999999.63418287</v>
      </c>
      <c r="R181" s="786"/>
      <c r="S181" s="246" t="s">
        <v>244</v>
      </c>
      <c r="T181" s="246"/>
      <c r="U181" s="246"/>
    </row>
    <row r="182" spans="2:21" ht="22.5" customHeight="1" x14ac:dyDescent="0.25">
      <c r="B182" s="246" t="s">
        <v>164</v>
      </c>
      <c r="C182" s="246"/>
      <c r="D182" s="783" t="s">
        <v>496</v>
      </c>
      <c r="E182" s="754"/>
      <c r="F182" s="79" t="s">
        <v>152</v>
      </c>
      <c r="G182" s="767">
        <v>73891969</v>
      </c>
      <c r="H182" s="767">
        <v>71579324</v>
      </c>
      <c r="I182" s="767">
        <v>71579324</v>
      </c>
      <c r="J182" s="762" t="s">
        <v>311</v>
      </c>
      <c r="K182" s="762"/>
      <c r="L182" s="810" t="s">
        <v>312</v>
      </c>
      <c r="M182" s="764"/>
      <c r="N182" s="169">
        <v>60000000</v>
      </c>
      <c r="O182" s="113">
        <f>137.71/111.82</f>
        <v>1.2315328206045431</v>
      </c>
      <c r="P182" s="118" t="s">
        <v>313</v>
      </c>
      <c r="Q182" s="786">
        <f t="shared" si="12"/>
        <v>59999999.808147557</v>
      </c>
      <c r="R182" s="786"/>
      <c r="S182" s="246" t="s">
        <v>244</v>
      </c>
      <c r="T182" s="246"/>
      <c r="U182" s="246"/>
    </row>
    <row r="183" spans="2:21" ht="18.75" customHeight="1" x14ac:dyDescent="0.25">
      <c r="B183" s="246" t="s">
        <v>166</v>
      </c>
      <c r="C183" s="246"/>
      <c r="D183" s="783" t="s">
        <v>496</v>
      </c>
      <c r="E183" s="754"/>
      <c r="F183" s="79" t="s">
        <v>152</v>
      </c>
      <c r="G183" s="767">
        <v>74503666</v>
      </c>
      <c r="H183" s="767">
        <v>71579324</v>
      </c>
      <c r="I183" s="767">
        <v>71579324</v>
      </c>
      <c r="J183" s="762" t="s">
        <v>314</v>
      </c>
      <c r="K183" s="762"/>
      <c r="L183" s="810" t="s">
        <v>315</v>
      </c>
      <c r="M183" s="764"/>
      <c r="N183" s="169">
        <v>60000000</v>
      </c>
      <c r="O183" s="113">
        <f>138.85/111.82</f>
        <v>1.2417277767841173</v>
      </c>
      <c r="P183" s="118" t="s">
        <v>316</v>
      </c>
      <c r="Q183" s="786">
        <f t="shared" si="12"/>
        <v>59999999.511127122</v>
      </c>
      <c r="R183" s="786"/>
      <c r="S183" s="246" t="s">
        <v>317</v>
      </c>
      <c r="T183" s="246"/>
      <c r="U183" s="246"/>
    </row>
    <row r="184" spans="2:21" ht="18.75" customHeight="1" x14ac:dyDescent="0.25">
      <c r="B184" s="246" t="s">
        <v>248</v>
      </c>
      <c r="C184" s="246"/>
      <c r="D184" s="783" t="s">
        <v>496</v>
      </c>
      <c r="E184" s="754"/>
      <c r="F184" s="79" t="s">
        <v>152</v>
      </c>
      <c r="G184" s="767">
        <f>387419066-74503667</f>
        <v>312915399</v>
      </c>
      <c r="H184" s="767">
        <v>71579324</v>
      </c>
      <c r="I184" s="767">
        <v>71579324</v>
      </c>
      <c r="J184" s="762" t="s">
        <v>318</v>
      </c>
      <c r="K184" s="762"/>
      <c r="L184" s="810" t="s">
        <v>315</v>
      </c>
      <c r="M184" s="764"/>
      <c r="N184" s="169">
        <v>252000000</v>
      </c>
      <c r="O184" s="113">
        <f>138.85/111.82</f>
        <v>1.2417277767841173</v>
      </c>
      <c r="P184" s="118" t="s">
        <v>316</v>
      </c>
      <c r="Q184" s="786">
        <f t="shared" si="12"/>
        <v>251999999.39632699</v>
      </c>
      <c r="R184" s="786"/>
      <c r="S184" s="246" t="s">
        <v>319</v>
      </c>
      <c r="T184" s="246"/>
      <c r="U184" s="246"/>
    </row>
    <row r="185" spans="2:21" ht="15.75" customHeight="1" x14ac:dyDescent="0.25">
      <c r="B185" s="246" t="s">
        <v>250</v>
      </c>
      <c r="C185" s="246"/>
      <c r="D185" s="783" t="s">
        <v>496</v>
      </c>
      <c r="E185" s="754"/>
      <c r="F185" s="79" t="s">
        <v>152</v>
      </c>
      <c r="G185" s="793">
        <v>76344124.489999995</v>
      </c>
      <c r="H185" s="767">
        <v>71579324</v>
      </c>
      <c r="I185" s="767">
        <v>71579324</v>
      </c>
      <c r="J185" s="762" t="s">
        <v>444</v>
      </c>
      <c r="K185" s="762"/>
      <c r="L185" s="794">
        <v>43305</v>
      </c>
      <c r="M185" s="764"/>
      <c r="N185" s="169">
        <v>60000000</v>
      </c>
      <c r="O185" s="113">
        <f>142.28/111.82</f>
        <v>1.272402074763012</v>
      </c>
      <c r="P185" s="118" t="s">
        <v>445</v>
      </c>
      <c r="Q185" s="786">
        <f>+G185/O185</f>
        <v>60000000.003315993</v>
      </c>
      <c r="R185" s="786"/>
      <c r="S185" s="246" t="s">
        <v>317</v>
      </c>
      <c r="T185" s="246"/>
      <c r="U185" s="246"/>
    </row>
    <row r="186" spans="2:21" ht="15.75" customHeight="1" x14ac:dyDescent="0.25">
      <c r="B186" s="246" t="s">
        <v>252</v>
      </c>
      <c r="C186" s="246"/>
      <c r="D186" s="783" t="s">
        <v>496</v>
      </c>
      <c r="E186" s="754"/>
      <c r="F186" s="79" t="s">
        <v>152</v>
      </c>
      <c r="G186" s="793">
        <v>398551959</v>
      </c>
      <c r="H186" s="767">
        <v>71579324</v>
      </c>
      <c r="I186" s="767">
        <v>71579324</v>
      </c>
      <c r="J186" s="762" t="s">
        <v>505</v>
      </c>
      <c r="K186" s="762"/>
      <c r="L186" s="794">
        <v>43445</v>
      </c>
      <c r="M186" s="764"/>
      <c r="N186" s="169">
        <f>60000000+252000000</f>
        <v>312000000</v>
      </c>
      <c r="O186" s="113">
        <f>142.84/111.82</f>
        <v>1.2774101234126276</v>
      </c>
      <c r="P186" s="118" t="s">
        <v>497</v>
      </c>
      <c r="Q186" s="786">
        <f>+G186/O186</f>
        <v>312000000.38770646</v>
      </c>
      <c r="R186" s="786"/>
      <c r="S186" s="246" t="s">
        <v>244</v>
      </c>
      <c r="T186" s="246"/>
      <c r="U186" s="246"/>
    </row>
    <row r="187" spans="2:21" ht="15.75" customHeight="1" x14ac:dyDescent="0.25">
      <c r="B187" s="246" t="s">
        <v>254</v>
      </c>
      <c r="C187" s="246"/>
      <c r="D187" s="783" t="s">
        <v>496</v>
      </c>
      <c r="E187" s="754"/>
      <c r="F187" s="79" t="s">
        <v>152</v>
      </c>
      <c r="G187" s="793">
        <v>79133889</v>
      </c>
      <c r="H187" s="767">
        <v>71579324</v>
      </c>
      <c r="I187" s="767">
        <v>71579324</v>
      </c>
      <c r="J187" s="762" t="s">
        <v>611</v>
      </c>
      <c r="K187" s="762"/>
      <c r="L187" s="794">
        <v>43686</v>
      </c>
      <c r="M187" s="764"/>
      <c r="N187" s="169">
        <v>60000000</v>
      </c>
      <c r="O187" s="113">
        <f>102.71/78.05</f>
        <v>1.3159513132607303</v>
      </c>
      <c r="P187" s="118" t="s">
        <v>612</v>
      </c>
      <c r="Q187" s="786">
        <f>+G187/O187</f>
        <v>60134359.2293837</v>
      </c>
      <c r="R187" s="786"/>
      <c r="S187" s="246" t="s">
        <v>317</v>
      </c>
      <c r="T187" s="246"/>
      <c r="U187" s="246"/>
    </row>
    <row r="188" spans="2:21" ht="15.75" customHeight="1" x14ac:dyDescent="0.25">
      <c r="B188" s="246" t="s">
        <v>256</v>
      </c>
      <c r="C188" s="246"/>
      <c r="D188" s="783" t="s">
        <v>496</v>
      </c>
      <c r="E188" s="754"/>
      <c r="F188" s="79" t="s">
        <v>152</v>
      </c>
      <c r="G188" s="793">
        <v>333395516</v>
      </c>
      <c r="H188" s="767">
        <v>71579324</v>
      </c>
      <c r="I188" s="767">
        <v>71579324</v>
      </c>
      <c r="J188" s="762" t="s">
        <v>692</v>
      </c>
      <c r="K188" s="762"/>
      <c r="L188" s="794">
        <v>43748</v>
      </c>
      <c r="M188" s="764"/>
      <c r="N188" s="169">
        <v>252000000</v>
      </c>
      <c r="O188" s="113">
        <f>103.26/78.05</f>
        <v>1.322998078155029</v>
      </c>
      <c r="P188" s="118" t="s">
        <v>682</v>
      </c>
      <c r="Q188" s="786">
        <f>+G188/O188</f>
        <v>252000000.23048612</v>
      </c>
      <c r="R188" s="786"/>
      <c r="S188" s="246" t="s">
        <v>693</v>
      </c>
      <c r="T188" s="246"/>
      <c r="U188" s="246"/>
    </row>
    <row r="189" spans="2:21" ht="15.75" x14ac:dyDescent="0.25">
      <c r="B189" s="246" t="s">
        <v>258</v>
      </c>
      <c r="C189" s="246"/>
      <c r="D189" s="783" t="s">
        <v>496</v>
      </c>
      <c r="E189" s="754"/>
      <c r="F189" s="79" t="s">
        <v>152</v>
      </c>
      <c r="G189" s="793">
        <v>79795004</v>
      </c>
      <c r="H189" s="767"/>
      <c r="I189" s="139"/>
      <c r="J189" s="762" t="s">
        <v>707</v>
      </c>
      <c r="K189" s="762"/>
      <c r="L189" s="794">
        <v>43844</v>
      </c>
      <c r="M189" s="764"/>
      <c r="N189" s="169">
        <v>60000000</v>
      </c>
      <c r="O189" s="113">
        <f>103.8/78.05</f>
        <v>1.3299167200512492</v>
      </c>
      <c r="P189" s="118" t="s">
        <v>708</v>
      </c>
      <c r="Q189" s="786">
        <f>+G189/O189</f>
        <v>60000000.599229291</v>
      </c>
      <c r="R189" s="786"/>
      <c r="S189" s="246" t="s">
        <v>317</v>
      </c>
      <c r="T189" s="246"/>
      <c r="U189" s="246"/>
    </row>
    <row r="190" spans="2:21" ht="15" x14ac:dyDescent="0.2">
      <c r="B190" s="168"/>
      <c r="C190" s="168"/>
      <c r="D190" s="140"/>
      <c r="E190" s="140"/>
      <c r="F190" s="83"/>
      <c r="G190" s="88"/>
      <c r="H190" s="88"/>
      <c r="I190" s="88"/>
      <c r="J190" s="85"/>
      <c r="K190" s="85"/>
      <c r="L190" s="89"/>
      <c r="M190" s="140"/>
      <c r="N190" s="84"/>
      <c r="O190" s="86"/>
      <c r="P190" s="87"/>
      <c r="Q190" s="167"/>
      <c r="R190" s="167"/>
      <c r="S190" s="168"/>
      <c r="T190" s="168"/>
      <c r="U190" s="168"/>
    </row>
    <row r="192" spans="2:21" ht="15" customHeight="1" x14ac:dyDescent="0.2"/>
    <row r="193" spans="1:26" ht="15" x14ac:dyDescent="0.2">
      <c r="A193" s="1" t="s">
        <v>715</v>
      </c>
      <c r="B193" s="815" t="s">
        <v>320</v>
      </c>
      <c r="C193" s="816"/>
      <c r="D193" s="816"/>
      <c r="E193" s="816"/>
      <c r="F193" s="816"/>
      <c r="G193" s="816"/>
      <c r="H193" s="816"/>
      <c r="I193" s="816"/>
      <c r="J193" s="816"/>
      <c r="K193" s="816"/>
      <c r="L193" s="816"/>
      <c r="M193" s="816"/>
      <c r="N193" s="816"/>
      <c r="O193" s="816"/>
      <c r="P193" s="816"/>
      <c r="Q193" s="816"/>
      <c r="R193" s="816"/>
      <c r="S193" s="816"/>
      <c r="T193" s="816"/>
      <c r="U193" s="817"/>
    </row>
    <row r="194" spans="1:26" ht="15" customHeight="1" x14ac:dyDescent="0.2">
      <c r="B194" s="779" t="s">
        <v>138</v>
      </c>
      <c r="C194" s="779"/>
      <c r="D194" s="780" t="s">
        <v>139</v>
      </c>
      <c r="E194" s="780"/>
      <c r="F194" s="780" t="s">
        <v>140</v>
      </c>
      <c r="G194" s="781" t="s">
        <v>141</v>
      </c>
      <c r="H194" s="781"/>
      <c r="I194" s="781"/>
      <c r="J194" s="781"/>
      <c r="K194" s="781"/>
      <c r="L194" s="781"/>
      <c r="M194" s="781"/>
      <c r="N194" s="781" t="s">
        <v>142</v>
      </c>
      <c r="O194" s="781"/>
      <c r="P194" s="781"/>
      <c r="Q194" s="781"/>
      <c r="R194" s="781"/>
      <c r="S194" s="781" t="s">
        <v>99</v>
      </c>
      <c r="T194" s="781"/>
      <c r="U194" s="781"/>
    </row>
    <row r="195" spans="1:26" ht="15.75" customHeight="1" x14ac:dyDescent="0.2">
      <c r="B195" s="779"/>
      <c r="C195" s="779"/>
      <c r="D195" s="780"/>
      <c r="E195" s="780"/>
      <c r="F195" s="780"/>
      <c r="G195" s="761" t="s">
        <v>143</v>
      </c>
      <c r="H195" s="780"/>
      <c r="I195" s="780"/>
      <c r="J195" s="761" t="s">
        <v>144</v>
      </c>
      <c r="K195" s="761"/>
      <c r="L195" s="761" t="s">
        <v>145</v>
      </c>
      <c r="M195" s="761"/>
      <c r="N195" s="163" t="s">
        <v>146</v>
      </c>
      <c r="O195" s="163" t="s">
        <v>147</v>
      </c>
      <c r="P195" s="163" t="s">
        <v>148</v>
      </c>
      <c r="Q195" s="761" t="s">
        <v>149</v>
      </c>
      <c r="R195" s="761"/>
      <c r="S195" s="781"/>
      <c r="T195" s="781"/>
      <c r="U195" s="781"/>
    </row>
    <row r="196" spans="1:26" ht="15.75" customHeight="1" x14ac:dyDescent="0.25">
      <c r="B196" s="249" t="s">
        <v>150</v>
      </c>
      <c r="C196" s="251"/>
      <c r="D196" s="754"/>
      <c r="E196" s="754"/>
      <c r="F196" s="79" t="s">
        <v>152</v>
      </c>
      <c r="G196" s="767">
        <v>1137653386</v>
      </c>
      <c r="H196" s="767"/>
      <c r="I196" s="767"/>
      <c r="J196" s="762" t="s">
        <v>321</v>
      </c>
      <c r="K196" s="762"/>
      <c r="L196" s="810" t="s">
        <v>322</v>
      </c>
      <c r="M196" s="764"/>
      <c r="N196" s="116">
        <v>923770253.59000003</v>
      </c>
      <c r="O196" s="59">
        <f>137.71/111.82</f>
        <v>1.2315328206045431</v>
      </c>
      <c r="P196" s="114" t="s">
        <v>260</v>
      </c>
      <c r="Q196" s="765">
        <f t="shared" ref="Q196:Q218" si="13">+G196/O196</f>
        <v>923770253.59465539</v>
      </c>
      <c r="R196" s="766"/>
      <c r="S196" s="246" t="s">
        <v>244</v>
      </c>
      <c r="T196" s="246"/>
      <c r="U196" s="246"/>
    </row>
    <row r="197" spans="1:26" ht="15" customHeight="1" x14ac:dyDescent="0.25">
      <c r="B197" s="249" t="s">
        <v>154</v>
      </c>
      <c r="C197" s="251"/>
      <c r="D197" s="754"/>
      <c r="E197" s="754"/>
      <c r="F197" s="79" t="s">
        <v>152</v>
      </c>
      <c r="G197" s="767">
        <v>1138975183</v>
      </c>
      <c r="H197" s="767"/>
      <c r="I197" s="767"/>
      <c r="J197" s="762" t="s">
        <v>323</v>
      </c>
      <c r="K197" s="762"/>
      <c r="L197" s="810" t="s">
        <v>324</v>
      </c>
      <c r="M197" s="764"/>
      <c r="N197" s="116">
        <v>923770253.59000003</v>
      </c>
      <c r="O197" s="59">
        <f>137.87/111.82</f>
        <v>1.2329636916472904</v>
      </c>
      <c r="P197" s="114" t="s">
        <v>263</v>
      </c>
      <c r="Q197" s="765">
        <f t="shared" si="13"/>
        <v>923770254.31972146</v>
      </c>
      <c r="R197" s="766"/>
      <c r="S197" s="246" t="s">
        <v>244</v>
      </c>
      <c r="T197" s="246"/>
      <c r="U197" s="246"/>
    </row>
    <row r="198" spans="1:26" ht="15" customHeight="1" x14ac:dyDescent="0.25">
      <c r="B198" s="249" t="s">
        <v>156</v>
      </c>
      <c r="C198" s="251"/>
      <c r="D198" s="754"/>
      <c r="E198" s="754"/>
      <c r="F198" s="79" t="s">
        <v>152</v>
      </c>
      <c r="G198" s="767">
        <v>1139966530</v>
      </c>
      <c r="H198" s="767"/>
      <c r="I198" s="767"/>
      <c r="J198" s="762" t="s">
        <v>325</v>
      </c>
      <c r="K198" s="762"/>
      <c r="L198" s="810" t="s">
        <v>326</v>
      </c>
      <c r="M198" s="764"/>
      <c r="N198" s="116">
        <v>923770253.59000003</v>
      </c>
      <c r="O198" s="59">
        <f>137.99/111.82</f>
        <v>1.2340368449293508</v>
      </c>
      <c r="P198" s="114" t="s">
        <v>327</v>
      </c>
      <c r="Q198" s="765">
        <f t="shared" si="13"/>
        <v>923770254.25465608</v>
      </c>
      <c r="R198" s="766"/>
      <c r="S198" s="246" t="s">
        <v>244</v>
      </c>
      <c r="T198" s="246"/>
      <c r="U198" s="246"/>
    </row>
    <row r="199" spans="1:26" ht="15" customHeight="1" x14ac:dyDescent="0.25">
      <c r="B199" s="249" t="s">
        <v>158</v>
      </c>
      <c r="C199" s="251"/>
      <c r="D199" s="754"/>
      <c r="E199" s="754"/>
      <c r="F199" s="79" t="s">
        <v>152</v>
      </c>
      <c r="G199" s="767">
        <v>1140462203</v>
      </c>
      <c r="H199" s="767"/>
      <c r="I199" s="767"/>
      <c r="J199" s="762" t="s">
        <v>328</v>
      </c>
      <c r="K199" s="762"/>
      <c r="L199" s="810" t="s">
        <v>288</v>
      </c>
      <c r="M199" s="764"/>
      <c r="N199" s="116">
        <v>923770253.59000003</v>
      </c>
      <c r="O199" s="59">
        <f>138.05/111.82</f>
        <v>1.2345734215703812</v>
      </c>
      <c r="P199" s="114" t="s">
        <v>329</v>
      </c>
      <c r="Q199" s="765">
        <f t="shared" si="13"/>
        <v>923770253.81716752</v>
      </c>
      <c r="R199" s="766"/>
      <c r="S199" s="246" t="s">
        <v>244</v>
      </c>
      <c r="T199" s="246"/>
      <c r="U199" s="246"/>
      <c r="V199" s="813"/>
      <c r="W199" s="813"/>
      <c r="X199" s="814"/>
      <c r="Y199" s="814"/>
      <c r="Z199" s="814"/>
    </row>
    <row r="200" spans="1:26" ht="15" customHeight="1" x14ac:dyDescent="0.25">
      <c r="B200" s="249" t="s">
        <v>160</v>
      </c>
      <c r="C200" s="251"/>
      <c r="D200" s="754"/>
      <c r="E200" s="754"/>
      <c r="F200" s="79" t="s">
        <v>152</v>
      </c>
      <c r="G200" s="767">
        <v>1140627428</v>
      </c>
      <c r="H200" s="767"/>
      <c r="I200" s="767"/>
      <c r="J200" s="762" t="s">
        <v>330</v>
      </c>
      <c r="K200" s="762"/>
      <c r="L200" s="810" t="s">
        <v>331</v>
      </c>
      <c r="M200" s="764"/>
      <c r="N200" s="116">
        <v>923770253.59000003</v>
      </c>
      <c r="O200" s="59">
        <f>138.07/111.82</f>
        <v>1.2347522804507245</v>
      </c>
      <c r="P200" s="114" t="s">
        <v>332</v>
      </c>
      <c r="Q200" s="765">
        <f t="shared" si="13"/>
        <v>923770254.21134198</v>
      </c>
      <c r="R200" s="766"/>
      <c r="S200" s="246" t="s">
        <v>244</v>
      </c>
      <c r="T200" s="246"/>
      <c r="U200" s="246"/>
    </row>
    <row r="201" spans="1:26" ht="15" customHeight="1" x14ac:dyDescent="0.25">
      <c r="B201" s="249" t="s">
        <v>162</v>
      </c>
      <c r="C201" s="251"/>
      <c r="D201" s="754"/>
      <c r="E201" s="754"/>
      <c r="F201" s="79" t="s">
        <v>152</v>
      </c>
      <c r="G201" s="767">
        <v>1142692734</v>
      </c>
      <c r="H201" s="767"/>
      <c r="I201" s="767"/>
      <c r="J201" s="762" t="s">
        <v>333</v>
      </c>
      <c r="K201" s="762"/>
      <c r="L201" s="810" t="s">
        <v>334</v>
      </c>
      <c r="M201" s="764"/>
      <c r="N201" s="116">
        <v>923770253.59000003</v>
      </c>
      <c r="O201" s="59">
        <f>138.32/111.82</f>
        <v>1.2369880164550171</v>
      </c>
      <c r="P201" s="114" t="s">
        <v>335</v>
      </c>
      <c r="Q201" s="765">
        <f t="shared" si="13"/>
        <v>923770253.87420464</v>
      </c>
      <c r="R201" s="766"/>
      <c r="S201" s="246" t="s">
        <v>244</v>
      </c>
      <c r="T201" s="246"/>
      <c r="U201" s="246"/>
    </row>
    <row r="202" spans="1:26" ht="15" customHeight="1" x14ac:dyDescent="0.25">
      <c r="B202" s="249" t="s">
        <v>164</v>
      </c>
      <c r="C202" s="251"/>
      <c r="D202" s="754"/>
      <c r="E202" s="754"/>
      <c r="F202" s="79" t="s">
        <v>152</v>
      </c>
      <c r="G202" s="767">
        <v>1147071184</v>
      </c>
      <c r="H202" s="767"/>
      <c r="I202" s="767"/>
      <c r="J202" s="762" t="s">
        <v>336</v>
      </c>
      <c r="K202" s="762"/>
      <c r="L202" s="810" t="s">
        <v>315</v>
      </c>
      <c r="M202" s="764"/>
      <c r="N202" s="116">
        <v>923770253.59000003</v>
      </c>
      <c r="O202" s="59">
        <f>138.85/111.82</f>
        <v>1.2417277767841173</v>
      </c>
      <c r="P202" s="114" t="s">
        <v>337</v>
      </c>
      <c r="Q202" s="765">
        <f t="shared" si="13"/>
        <v>923770254.19431043</v>
      </c>
      <c r="R202" s="766"/>
      <c r="S202" s="246" t="s">
        <v>244</v>
      </c>
      <c r="T202" s="246"/>
      <c r="U202" s="246"/>
    </row>
    <row r="203" spans="1:26" ht="15" customHeight="1" x14ac:dyDescent="0.25">
      <c r="B203" s="249" t="s">
        <v>166</v>
      </c>
      <c r="C203" s="251"/>
      <c r="D203" s="754"/>
      <c r="E203" s="754"/>
      <c r="F203" s="79" t="s">
        <v>152</v>
      </c>
      <c r="G203" s="767">
        <v>1154258450</v>
      </c>
      <c r="H203" s="767"/>
      <c r="I203" s="767"/>
      <c r="J203" s="762" t="s">
        <v>338</v>
      </c>
      <c r="K203" s="762"/>
      <c r="L203" s="810" t="s">
        <v>339</v>
      </c>
      <c r="M203" s="764"/>
      <c r="N203" s="116">
        <v>923770253.59000003</v>
      </c>
      <c r="O203" s="59">
        <f>139.72/111.82</f>
        <v>1.2495081380790556</v>
      </c>
      <c r="P203" s="114" t="s">
        <v>340</v>
      </c>
      <c r="Q203" s="765">
        <f t="shared" si="13"/>
        <v>923770253.9292872</v>
      </c>
      <c r="R203" s="766"/>
      <c r="S203" s="246" t="s">
        <v>244</v>
      </c>
      <c r="T203" s="246"/>
      <c r="U203" s="246"/>
    </row>
    <row r="204" spans="1:26" ht="15" customHeight="1" x14ac:dyDescent="0.25">
      <c r="B204" s="249" t="s">
        <v>248</v>
      </c>
      <c r="C204" s="251"/>
      <c r="D204" s="811"/>
      <c r="E204" s="812"/>
      <c r="F204" s="79" t="s">
        <v>152</v>
      </c>
      <c r="G204" s="767">
        <v>1162437063</v>
      </c>
      <c r="H204" s="767"/>
      <c r="I204" s="767"/>
      <c r="J204" s="762" t="s">
        <v>341</v>
      </c>
      <c r="K204" s="762"/>
      <c r="L204" s="810" t="s">
        <v>342</v>
      </c>
      <c r="M204" s="764"/>
      <c r="N204" s="116">
        <v>923770253.59000003</v>
      </c>
      <c r="O204" s="59">
        <f>140.71/111.82</f>
        <v>1.2583616526560546</v>
      </c>
      <c r="P204" s="114" t="s">
        <v>343</v>
      </c>
      <c r="Q204" s="765">
        <f t="shared" si="13"/>
        <v>923770253.60429239</v>
      </c>
      <c r="R204" s="766"/>
      <c r="S204" s="246" t="s">
        <v>244</v>
      </c>
      <c r="T204" s="246"/>
      <c r="U204" s="246"/>
    </row>
    <row r="205" spans="1:26" ht="15" customHeight="1" x14ac:dyDescent="0.25">
      <c r="B205" s="249" t="s">
        <v>250</v>
      </c>
      <c r="C205" s="251"/>
      <c r="D205" s="754"/>
      <c r="E205" s="754"/>
      <c r="F205" s="79" t="s">
        <v>152</v>
      </c>
      <c r="G205" s="767">
        <v>1165245880</v>
      </c>
      <c r="H205" s="767"/>
      <c r="I205" s="767"/>
      <c r="J205" s="762" t="s">
        <v>344</v>
      </c>
      <c r="K205" s="762"/>
      <c r="L205" s="810" t="s">
        <v>345</v>
      </c>
      <c r="M205" s="764"/>
      <c r="N205" s="116">
        <v>923770253.59000003</v>
      </c>
      <c r="O205" s="119">
        <f>141.05/111.82</f>
        <v>1.2614022536218925</v>
      </c>
      <c r="P205" s="114" t="s">
        <v>346</v>
      </c>
      <c r="Q205" s="765">
        <f t="shared" si="13"/>
        <v>923770253.82204878</v>
      </c>
      <c r="R205" s="766"/>
      <c r="S205" s="246" t="s">
        <v>244</v>
      </c>
      <c r="T205" s="246"/>
      <c r="U205" s="246"/>
    </row>
    <row r="206" spans="1:26" ht="15" customHeight="1" x14ac:dyDescent="0.25">
      <c r="B206" s="249" t="s">
        <v>252</v>
      </c>
      <c r="C206" s="251"/>
      <c r="D206" s="754"/>
      <c r="E206" s="754"/>
      <c r="F206" s="79" t="s">
        <v>152</v>
      </c>
      <c r="G206" s="767">
        <v>1170615677</v>
      </c>
      <c r="H206" s="767"/>
      <c r="I206" s="767"/>
      <c r="J206" s="762" t="s">
        <v>437</v>
      </c>
      <c r="K206" s="762"/>
      <c r="L206" s="810" t="s">
        <v>427</v>
      </c>
      <c r="M206" s="764"/>
      <c r="N206" s="116">
        <v>923770253.59000003</v>
      </c>
      <c r="O206" s="119">
        <f>141.7/111.82</f>
        <v>1.2672151672330532</v>
      </c>
      <c r="P206" s="114" t="s">
        <v>291</v>
      </c>
      <c r="Q206" s="765">
        <f t="shared" si="13"/>
        <v>923770254.07297099</v>
      </c>
      <c r="R206" s="766"/>
      <c r="S206" s="246" t="s">
        <v>244</v>
      </c>
      <c r="T206" s="246"/>
      <c r="U206" s="246"/>
    </row>
    <row r="207" spans="1:26" ht="15" customHeight="1" x14ac:dyDescent="0.25">
      <c r="B207" s="249" t="s">
        <v>254</v>
      </c>
      <c r="C207" s="251"/>
      <c r="D207" s="811"/>
      <c r="E207" s="812"/>
      <c r="F207" s="79" t="s">
        <v>152</v>
      </c>
      <c r="G207" s="767">
        <v>1173589718</v>
      </c>
      <c r="H207" s="767"/>
      <c r="I207" s="767"/>
      <c r="J207" s="762" t="s">
        <v>438</v>
      </c>
      <c r="K207" s="762"/>
      <c r="L207" s="810" t="s">
        <v>439</v>
      </c>
      <c r="M207" s="764"/>
      <c r="N207" s="116">
        <v>923770253.59000003</v>
      </c>
      <c r="O207" s="119">
        <f>142.06/111.82</f>
        <v>1.2704346270792346</v>
      </c>
      <c r="P207" s="114" t="s">
        <v>440</v>
      </c>
      <c r="Q207" s="765">
        <f t="shared" si="13"/>
        <v>923770253.88399255</v>
      </c>
      <c r="R207" s="766"/>
      <c r="S207" s="246" t="s">
        <v>244</v>
      </c>
      <c r="T207" s="246"/>
      <c r="U207" s="246"/>
    </row>
    <row r="208" spans="1:26" ht="15" customHeight="1" x14ac:dyDescent="0.25">
      <c r="B208" s="249" t="s">
        <v>256</v>
      </c>
      <c r="C208" s="251"/>
      <c r="D208" s="754"/>
      <c r="E208" s="754"/>
      <c r="F208" s="79" t="s">
        <v>152</v>
      </c>
      <c r="G208" s="767">
        <v>1175407188</v>
      </c>
      <c r="H208" s="767"/>
      <c r="I208" s="767"/>
      <c r="J208" s="762" t="s">
        <v>446</v>
      </c>
      <c r="K208" s="762"/>
      <c r="L208" s="810" t="s">
        <v>447</v>
      </c>
      <c r="M208" s="764"/>
      <c r="N208" s="116">
        <v>923770253.59000003</v>
      </c>
      <c r="O208" s="119">
        <f>142.28/111.82</f>
        <v>1.272402074763012</v>
      </c>
      <c r="P208" s="114" t="s">
        <v>448</v>
      </c>
      <c r="Q208" s="765">
        <f t="shared" si="13"/>
        <v>923770254.16193414</v>
      </c>
      <c r="R208" s="766"/>
      <c r="S208" s="246" t="s">
        <v>244</v>
      </c>
      <c r="T208" s="246"/>
      <c r="U208" s="246"/>
    </row>
    <row r="209" spans="2:21" ht="15" customHeight="1" x14ac:dyDescent="0.25">
      <c r="B209" s="249" t="s">
        <v>258</v>
      </c>
      <c r="C209" s="251"/>
      <c r="D209" s="754"/>
      <c r="E209" s="754"/>
      <c r="F209" s="79" t="s">
        <v>152</v>
      </c>
      <c r="G209" s="767">
        <v>1173920167</v>
      </c>
      <c r="H209" s="767"/>
      <c r="I209" s="767"/>
      <c r="J209" s="762" t="s">
        <v>451</v>
      </c>
      <c r="K209" s="762"/>
      <c r="L209" s="810" t="s">
        <v>452</v>
      </c>
      <c r="M209" s="764"/>
      <c r="N209" s="116">
        <v>923770253.59000003</v>
      </c>
      <c r="O209" s="119">
        <f>142.1/111.82</f>
        <v>1.2707923448399214</v>
      </c>
      <c r="P209" s="114" t="s">
        <v>453</v>
      </c>
      <c r="Q209" s="765">
        <f t="shared" si="13"/>
        <v>923770253.86305404</v>
      </c>
      <c r="R209" s="766"/>
      <c r="S209" s="246" t="s">
        <v>244</v>
      </c>
      <c r="T209" s="246"/>
      <c r="U209" s="246"/>
    </row>
    <row r="210" spans="2:21" ht="15" customHeight="1" x14ac:dyDescent="0.25">
      <c r="B210" s="249" t="s">
        <v>261</v>
      </c>
      <c r="C210" s="251"/>
      <c r="D210" s="754"/>
      <c r="E210" s="754"/>
      <c r="F210" s="79" t="s">
        <v>152</v>
      </c>
      <c r="G210" s="767">
        <v>1177224657</v>
      </c>
      <c r="H210" s="767"/>
      <c r="I210" s="767"/>
      <c r="J210" s="762" t="s">
        <v>472</v>
      </c>
      <c r="K210" s="762"/>
      <c r="L210" s="810" t="s">
        <v>475</v>
      </c>
      <c r="M210" s="764"/>
      <c r="N210" s="116">
        <v>923770253.59000003</v>
      </c>
      <c r="O210" s="119">
        <f>142.5/111.82</f>
        <v>1.2743695224467895</v>
      </c>
      <c r="P210" s="114" t="s">
        <v>476</v>
      </c>
      <c r="Q210" s="765">
        <f t="shared" si="13"/>
        <v>923770253.65431583</v>
      </c>
      <c r="R210" s="766"/>
      <c r="S210" s="246" t="s">
        <v>477</v>
      </c>
      <c r="T210" s="246"/>
      <c r="U210" s="246"/>
    </row>
    <row r="211" spans="2:21" ht="15" customHeight="1" x14ac:dyDescent="0.25">
      <c r="B211" s="249" t="s">
        <v>264</v>
      </c>
      <c r="C211" s="251"/>
      <c r="D211" s="754"/>
      <c r="E211" s="754"/>
      <c r="F211" s="79" t="s">
        <v>152</v>
      </c>
      <c r="G211" s="767">
        <v>1177224657</v>
      </c>
      <c r="H211" s="767"/>
      <c r="I211" s="767"/>
      <c r="J211" s="762" t="s">
        <v>478</v>
      </c>
      <c r="K211" s="762"/>
      <c r="L211" s="810" t="s">
        <v>475</v>
      </c>
      <c r="M211" s="764"/>
      <c r="N211" s="116">
        <v>923770253.59000003</v>
      </c>
      <c r="O211" s="119">
        <f>142.5/111.82</f>
        <v>1.2743695224467895</v>
      </c>
      <c r="P211" s="114" t="s">
        <v>479</v>
      </c>
      <c r="Q211" s="765">
        <f t="shared" si="13"/>
        <v>923770253.65431583</v>
      </c>
      <c r="R211" s="766"/>
      <c r="S211" s="246" t="s">
        <v>244</v>
      </c>
      <c r="T211" s="246"/>
      <c r="U211" s="246"/>
    </row>
    <row r="212" spans="2:21" ht="15" customHeight="1" x14ac:dyDescent="0.25">
      <c r="B212" s="249" t="s">
        <v>482</v>
      </c>
      <c r="C212" s="251"/>
      <c r="D212" s="754"/>
      <c r="E212" s="754"/>
      <c r="F212" s="79" t="s">
        <v>152</v>
      </c>
      <c r="G212" s="767">
        <v>496102</v>
      </c>
      <c r="H212" s="767"/>
      <c r="I212" s="767"/>
      <c r="J212" s="762" t="s">
        <v>483</v>
      </c>
      <c r="K212" s="762"/>
      <c r="L212" s="763">
        <v>43432</v>
      </c>
      <c r="M212" s="764"/>
      <c r="N212" s="116"/>
      <c r="O212" s="119">
        <f>142.67/111.82</f>
        <v>1.2758898229297084</v>
      </c>
      <c r="P212" s="114" t="s">
        <v>479</v>
      </c>
      <c r="Q212" s="765">
        <f>+G212/O212</f>
        <v>388828.24448026915</v>
      </c>
      <c r="R212" s="766"/>
      <c r="S212" s="246" t="s">
        <v>484</v>
      </c>
      <c r="T212" s="246"/>
      <c r="U212" s="246"/>
    </row>
    <row r="213" spans="2:21" ht="15" customHeight="1" x14ac:dyDescent="0.25">
      <c r="B213" s="249" t="s">
        <v>268</v>
      </c>
      <c r="C213" s="251"/>
      <c r="D213" s="754"/>
      <c r="E213" s="754"/>
      <c r="F213" s="79" t="s">
        <v>152</v>
      </c>
      <c r="G213" s="767">
        <v>1178629066</v>
      </c>
      <c r="H213" s="767"/>
      <c r="I213" s="767"/>
      <c r="J213" s="762" t="s">
        <v>485</v>
      </c>
      <c r="K213" s="762"/>
      <c r="L213" s="794">
        <v>43431</v>
      </c>
      <c r="M213" s="764"/>
      <c r="N213" s="116">
        <v>923770253.59000003</v>
      </c>
      <c r="O213" s="119">
        <f>142.67/111.82</f>
        <v>1.2758898229297084</v>
      </c>
      <c r="P213" s="114" t="s">
        <v>479</v>
      </c>
      <c r="Q213" s="765">
        <f t="shared" ref="Q213" si="14">+G213/O213</f>
        <v>923770254.15378153</v>
      </c>
      <c r="R213" s="766"/>
      <c r="S213" s="246" t="s">
        <v>244</v>
      </c>
      <c r="T213" s="246"/>
      <c r="U213" s="246"/>
    </row>
    <row r="214" spans="2:21" ht="15" customHeight="1" x14ac:dyDescent="0.25">
      <c r="B214" s="249" t="s">
        <v>272</v>
      </c>
      <c r="C214" s="251"/>
      <c r="D214" s="754"/>
      <c r="E214" s="754"/>
      <c r="F214" s="79" t="s">
        <v>152</v>
      </c>
      <c r="G214" s="767">
        <v>1180033474</v>
      </c>
      <c r="H214" s="767"/>
      <c r="I214" s="767"/>
      <c r="J214" s="762" t="s">
        <v>498</v>
      </c>
      <c r="K214" s="762"/>
      <c r="L214" s="763">
        <v>43445</v>
      </c>
      <c r="M214" s="764"/>
      <c r="N214" s="116">
        <v>923770253.59000003</v>
      </c>
      <c r="O214" s="119">
        <f>142.84/111.82</f>
        <v>1.2774101234126276</v>
      </c>
      <c r="P214" s="114" t="s">
        <v>497</v>
      </c>
      <c r="Q214" s="765">
        <f>+G214/O214</f>
        <v>923770253.86922419</v>
      </c>
      <c r="R214" s="766"/>
      <c r="S214" s="246" t="s">
        <v>244</v>
      </c>
      <c r="T214" s="246"/>
      <c r="U214" s="246"/>
    </row>
    <row r="215" spans="2:21" ht="15.75" customHeight="1" x14ac:dyDescent="0.25">
      <c r="B215" s="249" t="s">
        <v>374</v>
      </c>
      <c r="C215" s="251"/>
      <c r="D215" s="754"/>
      <c r="E215" s="754"/>
      <c r="F215" s="79" t="s">
        <v>152</v>
      </c>
      <c r="G215" s="767">
        <v>1180033474</v>
      </c>
      <c r="H215" s="767"/>
      <c r="I215" s="767"/>
      <c r="J215" s="762" t="s">
        <v>499</v>
      </c>
      <c r="K215" s="762"/>
      <c r="L215" s="763">
        <v>43445</v>
      </c>
      <c r="M215" s="764"/>
      <c r="N215" s="116">
        <v>923770253.59000003</v>
      </c>
      <c r="O215" s="119">
        <f>142.84/111.82</f>
        <v>1.2774101234126276</v>
      </c>
      <c r="P215" s="114" t="s">
        <v>497</v>
      </c>
      <c r="Q215" s="765">
        <f t="shared" ref="Q215" si="15">+G215/O215</f>
        <v>923770253.86922419</v>
      </c>
      <c r="R215" s="766"/>
      <c r="S215" s="246" t="s">
        <v>244</v>
      </c>
      <c r="T215" s="246"/>
      <c r="U215" s="246"/>
    </row>
    <row r="216" spans="2:21" ht="15.75" customHeight="1" x14ac:dyDescent="0.25">
      <c r="B216" s="249" t="s">
        <v>376</v>
      </c>
      <c r="C216" s="251"/>
      <c r="D216" s="754"/>
      <c r="E216" s="754"/>
      <c r="F216" s="79" t="s">
        <v>152</v>
      </c>
      <c r="G216" s="767">
        <v>1190690455</v>
      </c>
      <c r="H216" s="767"/>
      <c r="I216" s="767"/>
      <c r="J216" s="762" t="s">
        <v>512</v>
      </c>
      <c r="K216" s="762"/>
      <c r="L216" s="763">
        <v>43515</v>
      </c>
      <c r="M216" s="764"/>
      <c r="N216" s="116">
        <v>923770253.59000003</v>
      </c>
      <c r="O216" s="119">
        <f>100.6/78.05</f>
        <v>1.2889173606662396</v>
      </c>
      <c r="P216" s="114" t="s">
        <v>513</v>
      </c>
      <c r="Q216" s="765">
        <f t="shared" si="13"/>
        <v>923791153.20825052</v>
      </c>
      <c r="R216" s="766"/>
      <c r="S216" s="246" t="s">
        <v>244</v>
      </c>
      <c r="T216" s="246"/>
      <c r="U216" s="246"/>
    </row>
    <row r="217" spans="2:21" ht="15.75" customHeight="1" x14ac:dyDescent="0.25">
      <c r="B217" s="249" t="s">
        <v>378</v>
      </c>
      <c r="C217" s="251"/>
      <c r="D217" s="754"/>
      <c r="E217" s="754"/>
      <c r="F217" s="79" t="s">
        <v>152</v>
      </c>
      <c r="G217" s="767">
        <v>1197547273</v>
      </c>
      <c r="H217" s="767"/>
      <c r="I217" s="767"/>
      <c r="J217" s="762" t="s">
        <v>521</v>
      </c>
      <c r="K217" s="762"/>
      <c r="L217" s="763">
        <v>43544</v>
      </c>
      <c r="M217" s="764"/>
      <c r="N217" s="116">
        <v>923770253.59000003</v>
      </c>
      <c r="O217" s="119">
        <f>101.18/78.05</f>
        <v>1.2963484945547727</v>
      </c>
      <c r="P217" s="114" t="s">
        <v>522</v>
      </c>
      <c r="Q217" s="765">
        <f t="shared" si="13"/>
        <v>923784983.76803708</v>
      </c>
      <c r="R217" s="766"/>
      <c r="S217" s="246" t="s">
        <v>244</v>
      </c>
      <c r="T217" s="246"/>
      <c r="U217" s="246"/>
    </row>
    <row r="218" spans="2:21" ht="56.25" customHeight="1" x14ac:dyDescent="0.25">
      <c r="B218" s="249" t="s">
        <v>380</v>
      </c>
      <c r="C218" s="251"/>
      <c r="D218" s="754"/>
      <c r="E218" s="754"/>
      <c r="F218" s="79" t="s">
        <v>152</v>
      </c>
      <c r="G218" s="767">
        <v>1202759891</v>
      </c>
      <c r="H218" s="767"/>
      <c r="I218" s="767"/>
      <c r="J218" s="762" t="s">
        <v>583</v>
      </c>
      <c r="K218" s="762"/>
      <c r="L218" s="763">
        <v>43580</v>
      </c>
      <c r="M218" s="764"/>
      <c r="N218" s="116">
        <v>923770253.59000003</v>
      </c>
      <c r="O218" s="119">
        <f>101.62/78.05</f>
        <v>1.3019859064702115</v>
      </c>
      <c r="P218" s="114" t="s">
        <v>524</v>
      </c>
      <c r="Q218" s="765">
        <f t="shared" si="13"/>
        <v>923788717.6987797</v>
      </c>
      <c r="R218" s="766"/>
      <c r="S218" s="246" t="s">
        <v>244</v>
      </c>
      <c r="T218" s="246"/>
      <c r="U218" s="246"/>
    </row>
    <row r="219" spans="2:21" ht="20.25" customHeight="1" x14ac:dyDescent="0.25">
      <c r="B219" s="249" t="s">
        <v>622</v>
      </c>
      <c r="C219" s="251"/>
      <c r="D219" s="754"/>
      <c r="E219" s="754"/>
      <c r="F219" s="79" t="s">
        <v>152</v>
      </c>
      <c r="G219" s="767">
        <v>3521531954</v>
      </c>
      <c r="H219" s="767"/>
      <c r="I219" s="767"/>
      <c r="J219" s="762" t="s">
        <v>613</v>
      </c>
      <c r="K219" s="762"/>
      <c r="L219" s="763">
        <v>43612</v>
      </c>
      <c r="M219" s="764"/>
      <c r="N219" s="116">
        <v>923770253.59000003</v>
      </c>
      <c r="O219" s="119">
        <f>102.12/78.05</f>
        <v>1.3083920563741192</v>
      </c>
      <c r="P219" s="114" t="s">
        <v>584</v>
      </c>
      <c r="Q219" s="765">
        <f>+G219/O219</f>
        <v>2691495975.4181356</v>
      </c>
      <c r="R219" s="766"/>
      <c r="S219" s="246" t="s">
        <v>670</v>
      </c>
      <c r="T219" s="246"/>
      <c r="U219" s="246"/>
    </row>
    <row r="220" spans="2:21" ht="50.25" customHeight="1" x14ac:dyDescent="0.25">
      <c r="B220" s="249"/>
      <c r="C220" s="251"/>
      <c r="D220" s="754"/>
      <c r="E220" s="754"/>
      <c r="F220" s="79"/>
      <c r="G220" s="767"/>
      <c r="H220" s="767"/>
      <c r="I220" s="767"/>
      <c r="J220" s="762"/>
      <c r="K220" s="762"/>
      <c r="L220" s="763"/>
      <c r="M220" s="764"/>
      <c r="N220" s="116">
        <f>+N219</f>
        <v>923770253.59000003</v>
      </c>
      <c r="O220" s="119"/>
      <c r="P220" s="114"/>
      <c r="Q220" s="765"/>
      <c r="R220" s="766"/>
      <c r="S220" s="246" t="s">
        <v>671</v>
      </c>
      <c r="T220" s="246"/>
      <c r="U220" s="246"/>
    </row>
    <row r="221" spans="2:21" ht="50.25" customHeight="1" x14ac:dyDescent="0.25">
      <c r="B221" s="249"/>
      <c r="C221" s="251"/>
      <c r="D221" s="754"/>
      <c r="E221" s="754"/>
      <c r="F221" s="79"/>
      <c r="G221" s="767"/>
      <c r="H221" s="767"/>
      <c r="I221" s="767"/>
      <c r="J221" s="762"/>
      <c r="K221" s="762"/>
      <c r="L221" s="763"/>
      <c r="M221" s="764"/>
      <c r="N221" s="116">
        <v>852687174</v>
      </c>
      <c r="O221" s="119"/>
      <c r="P221" s="114"/>
      <c r="Q221" s="765"/>
      <c r="R221" s="766"/>
      <c r="S221" s="246" t="s">
        <v>672</v>
      </c>
      <c r="T221" s="246"/>
      <c r="U221" s="246"/>
    </row>
    <row r="222" spans="2:21" ht="43.5" customHeight="1" x14ac:dyDescent="0.25">
      <c r="B222" s="249" t="s">
        <v>482</v>
      </c>
      <c r="C222" s="251"/>
      <c r="D222" s="754"/>
      <c r="E222" s="754"/>
      <c r="F222" s="79" t="s">
        <v>152</v>
      </c>
      <c r="G222" s="767">
        <v>3761872.9</v>
      </c>
      <c r="H222" s="767"/>
      <c r="I222" s="767"/>
      <c r="J222" s="762" t="s">
        <v>673</v>
      </c>
      <c r="K222" s="762"/>
      <c r="L222" s="763">
        <v>43718</v>
      </c>
      <c r="M222" s="764"/>
      <c r="N222" s="116"/>
      <c r="O222" s="119"/>
      <c r="P222" s="114" t="s">
        <v>479</v>
      </c>
      <c r="Q222" s="768">
        <v>2851865.67</v>
      </c>
      <c r="R222" s="769"/>
      <c r="S222" s="246" t="s">
        <v>674</v>
      </c>
      <c r="T222" s="246"/>
      <c r="U222" s="246"/>
    </row>
    <row r="223" spans="2:21" ht="34.5" customHeight="1" x14ac:dyDescent="0.25">
      <c r="B223" s="249" t="s">
        <v>623</v>
      </c>
      <c r="C223" s="251"/>
      <c r="D223" s="754"/>
      <c r="E223" s="754"/>
      <c r="F223" s="79" t="s">
        <v>152</v>
      </c>
      <c r="G223" s="767">
        <v>0</v>
      </c>
      <c r="H223" s="767"/>
      <c r="I223" s="767"/>
      <c r="J223" s="762" t="s">
        <v>624</v>
      </c>
      <c r="K223" s="762"/>
      <c r="L223" s="763"/>
      <c r="M223" s="764"/>
      <c r="N223" s="116">
        <v>852687174</v>
      </c>
      <c r="O223" s="119">
        <f>103.03/78.05</f>
        <v>1.3200512491992313</v>
      </c>
      <c r="P223" s="114" t="s">
        <v>675</v>
      </c>
      <c r="Q223" s="765">
        <f t="shared" ref="Q223:Q227" si="16">+G223/O223</f>
        <v>0</v>
      </c>
      <c r="R223" s="766"/>
      <c r="S223" s="246" t="s">
        <v>676</v>
      </c>
      <c r="T223" s="246"/>
      <c r="U223" s="246"/>
    </row>
    <row r="224" spans="2:21" ht="61.5" customHeight="1" x14ac:dyDescent="0.25">
      <c r="B224" s="249" t="s">
        <v>677</v>
      </c>
      <c r="C224" s="251"/>
      <c r="D224" s="754"/>
      <c r="E224" s="754"/>
      <c r="F224" s="79" t="s">
        <v>152</v>
      </c>
      <c r="G224" s="767">
        <v>0</v>
      </c>
      <c r="H224" s="767"/>
      <c r="I224" s="767"/>
      <c r="J224" s="762" t="s">
        <v>678</v>
      </c>
      <c r="K224" s="762"/>
      <c r="L224" s="763"/>
      <c r="M224" s="764"/>
      <c r="N224" s="116">
        <v>852687174</v>
      </c>
      <c r="O224" s="119">
        <f>103.03/78.05</f>
        <v>1.3200512491992313</v>
      </c>
      <c r="P224" s="114" t="s">
        <v>679</v>
      </c>
      <c r="Q224" s="765">
        <f t="shared" si="16"/>
        <v>0</v>
      </c>
      <c r="R224" s="766"/>
      <c r="S224" s="246" t="s">
        <v>676</v>
      </c>
      <c r="T224" s="246"/>
      <c r="U224" s="246"/>
    </row>
    <row r="225" spans="1:21" ht="27" customHeight="1" x14ac:dyDescent="0.25">
      <c r="B225" s="249" t="s">
        <v>680</v>
      </c>
      <c r="C225" s="251"/>
      <c r="D225" s="754"/>
      <c r="E225" s="754"/>
      <c r="F225" s="79" t="s">
        <v>152</v>
      </c>
      <c r="G225" s="767">
        <v>5655984726</v>
      </c>
      <c r="H225" s="767"/>
      <c r="I225" s="767"/>
      <c r="J225" s="762" t="s">
        <v>681</v>
      </c>
      <c r="K225" s="762"/>
      <c r="L225" s="763">
        <v>43748</v>
      </c>
      <c r="M225" s="764"/>
      <c r="N225" s="116">
        <v>852687174</v>
      </c>
      <c r="O225" s="119">
        <f>103.26/78.05</f>
        <v>1.322998078155029</v>
      </c>
      <c r="P225" s="114" t="s">
        <v>682</v>
      </c>
      <c r="Q225" s="765">
        <f t="shared" si="16"/>
        <v>4275126940.3864026</v>
      </c>
      <c r="R225" s="766"/>
      <c r="S225" s="246" t="s">
        <v>683</v>
      </c>
      <c r="T225" s="246"/>
      <c r="U225" s="246"/>
    </row>
    <row r="226" spans="1:21" ht="27" customHeight="1" x14ac:dyDescent="0.25">
      <c r="B226" s="249" t="s">
        <v>684</v>
      </c>
      <c r="C226" s="251"/>
      <c r="D226" s="754"/>
      <c r="E226" s="754"/>
      <c r="F226" s="79" t="s">
        <v>152</v>
      </c>
      <c r="G226" s="767">
        <v>0</v>
      </c>
      <c r="H226" s="767"/>
      <c r="I226" s="767"/>
      <c r="J226" s="762" t="s">
        <v>685</v>
      </c>
      <c r="K226" s="762"/>
      <c r="L226" s="763"/>
      <c r="M226" s="764"/>
      <c r="N226" s="116">
        <v>852687174</v>
      </c>
      <c r="O226" s="119">
        <f t="shared" ref="O226:O227" si="17">103.26/78.05</f>
        <v>1.322998078155029</v>
      </c>
      <c r="P226" s="114" t="s">
        <v>682</v>
      </c>
      <c r="Q226" s="765">
        <f t="shared" si="16"/>
        <v>0</v>
      </c>
      <c r="R226" s="766"/>
      <c r="S226" s="246" t="s">
        <v>686</v>
      </c>
      <c r="T226" s="246"/>
      <c r="U226" s="246"/>
    </row>
    <row r="227" spans="1:21" ht="15.75" x14ac:dyDescent="0.25">
      <c r="B227" s="249" t="s">
        <v>687</v>
      </c>
      <c r="C227" s="251"/>
      <c r="D227" s="754"/>
      <c r="E227" s="754"/>
      <c r="F227" s="79" t="s">
        <v>152</v>
      </c>
      <c r="G227" s="767">
        <v>0</v>
      </c>
      <c r="H227" s="767"/>
      <c r="I227" s="767"/>
      <c r="J227" s="762" t="s">
        <v>688</v>
      </c>
      <c r="K227" s="762"/>
      <c r="L227" s="763"/>
      <c r="M227" s="764"/>
      <c r="N227" s="116">
        <v>852687174</v>
      </c>
      <c r="O227" s="119">
        <f t="shared" si="17"/>
        <v>1.322998078155029</v>
      </c>
      <c r="P227" s="114" t="s">
        <v>682</v>
      </c>
      <c r="Q227" s="765">
        <f t="shared" si="16"/>
        <v>0</v>
      </c>
      <c r="R227" s="766"/>
      <c r="S227" s="246" t="s">
        <v>689</v>
      </c>
      <c r="T227" s="246"/>
      <c r="U227" s="246"/>
    </row>
    <row r="230" spans="1:21" ht="15" customHeight="1" x14ac:dyDescent="0.2"/>
    <row r="231" spans="1:21" ht="15" x14ac:dyDescent="0.2">
      <c r="A231" s="1" t="s">
        <v>716</v>
      </c>
      <c r="B231" s="352" t="s">
        <v>347</v>
      </c>
      <c r="C231" s="352"/>
      <c r="D231" s="352"/>
      <c r="E231" s="352"/>
      <c r="F231" s="352"/>
      <c r="G231" s="352"/>
      <c r="H231" s="352"/>
      <c r="I231" s="352"/>
      <c r="J231" s="352"/>
      <c r="K231" s="352"/>
      <c r="L231" s="352"/>
      <c r="M231" s="352"/>
      <c r="N231" s="352"/>
      <c r="O231" s="352"/>
      <c r="P231" s="352"/>
      <c r="Q231" s="352"/>
      <c r="R231" s="352"/>
      <c r="S231" s="352"/>
      <c r="T231" s="352"/>
      <c r="U231" s="352"/>
    </row>
    <row r="232" spans="1:21" ht="15" customHeight="1" x14ac:dyDescent="0.2">
      <c r="B232" s="779" t="s">
        <v>138</v>
      </c>
      <c r="C232" s="779"/>
      <c r="D232" s="780" t="s">
        <v>139</v>
      </c>
      <c r="E232" s="780"/>
      <c r="F232" s="780" t="s">
        <v>140</v>
      </c>
      <c r="G232" s="781" t="s">
        <v>141</v>
      </c>
      <c r="H232" s="781"/>
      <c r="I232" s="781"/>
      <c r="J232" s="781"/>
      <c r="K232" s="781"/>
      <c r="L232" s="781"/>
      <c r="M232" s="781"/>
      <c r="N232" s="781" t="s">
        <v>142</v>
      </c>
      <c r="O232" s="781"/>
      <c r="P232" s="781"/>
      <c r="Q232" s="781"/>
      <c r="R232" s="781"/>
      <c r="S232" s="781" t="s">
        <v>99</v>
      </c>
      <c r="T232" s="781"/>
      <c r="U232" s="781"/>
    </row>
    <row r="233" spans="1:21" ht="15" customHeight="1" x14ac:dyDescent="0.2">
      <c r="B233" s="779"/>
      <c r="C233" s="779"/>
      <c r="D233" s="780"/>
      <c r="E233" s="780"/>
      <c r="F233" s="780"/>
      <c r="G233" s="761" t="s">
        <v>143</v>
      </c>
      <c r="H233" s="780"/>
      <c r="I233" s="780"/>
      <c r="J233" s="761" t="s">
        <v>144</v>
      </c>
      <c r="K233" s="761"/>
      <c r="L233" s="761" t="s">
        <v>145</v>
      </c>
      <c r="M233" s="761"/>
      <c r="N233" s="163" t="s">
        <v>146</v>
      </c>
      <c r="O233" s="28" t="s">
        <v>147</v>
      </c>
      <c r="P233" s="163" t="s">
        <v>148</v>
      </c>
      <c r="Q233" s="761" t="s">
        <v>149</v>
      </c>
      <c r="R233" s="761"/>
      <c r="S233" s="781"/>
      <c r="T233" s="781"/>
      <c r="U233" s="781"/>
    </row>
    <row r="234" spans="1:21" ht="15" hidden="1" customHeight="1" x14ac:dyDescent="0.2">
      <c r="B234" s="246" t="s">
        <v>150</v>
      </c>
      <c r="C234" s="246"/>
      <c r="D234" s="754"/>
      <c r="E234" s="754"/>
      <c r="F234" s="79" t="s">
        <v>152</v>
      </c>
      <c r="G234" s="777">
        <v>15367645546</v>
      </c>
      <c r="H234" s="777"/>
      <c r="I234" s="777"/>
      <c r="J234" s="419" t="s">
        <v>348</v>
      </c>
      <c r="K234" s="419"/>
      <c r="L234" s="783" t="s">
        <v>322</v>
      </c>
      <c r="M234" s="754"/>
      <c r="N234" s="170">
        <v>12478470154</v>
      </c>
      <c r="O234" s="59">
        <f>137.71/111.82</f>
        <v>1.2315328206045431</v>
      </c>
      <c r="P234" s="50" t="s">
        <v>260</v>
      </c>
      <c r="Q234" s="809">
        <f>+G234/O234</f>
        <v>12478470154.336794</v>
      </c>
      <c r="R234" s="809"/>
      <c r="S234" s="246" t="s">
        <v>244</v>
      </c>
      <c r="T234" s="246"/>
      <c r="U234" s="246"/>
    </row>
    <row r="235" spans="1:21" ht="15" hidden="1" customHeight="1" x14ac:dyDescent="0.2">
      <c r="B235" s="156"/>
      <c r="C235" s="156"/>
      <c r="D235" s="160"/>
      <c r="E235" s="160"/>
      <c r="F235" s="79"/>
      <c r="G235" s="161"/>
      <c r="H235" s="161"/>
      <c r="I235" s="161"/>
      <c r="J235" s="158"/>
      <c r="K235" s="158"/>
      <c r="L235" s="164"/>
      <c r="M235" s="160"/>
      <c r="N235" s="170"/>
      <c r="O235" s="59"/>
      <c r="P235" s="50"/>
      <c r="Q235" s="165"/>
      <c r="R235" s="165"/>
      <c r="S235" s="156"/>
      <c r="T235" s="156"/>
      <c r="U235" s="156"/>
    </row>
    <row r="236" spans="1:21" ht="21.75" hidden="1" customHeight="1" x14ac:dyDescent="0.2">
      <c r="B236" s="156"/>
      <c r="C236" s="156"/>
      <c r="D236" s="160"/>
      <c r="E236" s="160"/>
      <c r="F236" s="79"/>
      <c r="G236" s="161"/>
      <c r="H236" s="161"/>
      <c r="I236" s="161"/>
      <c r="J236" s="158"/>
      <c r="K236" s="158"/>
      <c r="L236" s="164"/>
      <c r="M236" s="160"/>
      <c r="N236" s="170"/>
      <c r="O236" s="59"/>
      <c r="P236" s="50"/>
      <c r="Q236" s="165"/>
      <c r="R236" s="165"/>
      <c r="S236" s="156"/>
      <c r="T236" s="156"/>
      <c r="U236" s="156"/>
    </row>
    <row r="237" spans="1:21" ht="12.75" hidden="1" customHeight="1" x14ac:dyDescent="0.2"/>
    <row r="240" spans="1:21" x14ac:dyDescent="0.2">
      <c r="N240" s="90" t="s">
        <v>349</v>
      </c>
    </row>
    <row r="241" spans="1:24" ht="15" customHeight="1" x14ac:dyDescent="0.2">
      <c r="B241" s="153"/>
      <c r="C241" s="154"/>
      <c r="D241" s="82"/>
      <c r="E241" s="82"/>
      <c r="F241" s="82"/>
      <c r="G241" s="111"/>
      <c r="H241" s="111"/>
      <c r="I241" s="111"/>
      <c r="J241" s="42"/>
      <c r="K241" s="42"/>
      <c r="L241" s="43"/>
      <c r="M241" s="43"/>
      <c r="N241" s="44"/>
      <c r="O241" s="44"/>
      <c r="P241" s="44"/>
      <c r="Q241" s="111"/>
      <c r="R241" s="111"/>
      <c r="S241" s="46"/>
      <c r="T241" s="46"/>
      <c r="U241" s="47"/>
    </row>
    <row r="242" spans="1:24" ht="15" x14ac:dyDescent="0.2">
      <c r="A242" s="1" t="s">
        <v>712</v>
      </c>
      <c r="B242" s="340" t="s">
        <v>350</v>
      </c>
      <c r="C242" s="341"/>
      <c r="D242" s="341"/>
      <c r="E242" s="341"/>
      <c r="F242" s="341"/>
      <c r="G242" s="341"/>
      <c r="H242" s="341"/>
      <c r="I242" s="341"/>
      <c r="J242" s="341"/>
      <c r="K242" s="341"/>
      <c r="L242" s="341"/>
      <c r="M242" s="341"/>
      <c r="N242" s="341"/>
      <c r="O242" s="341"/>
      <c r="P242" s="341"/>
      <c r="Q242" s="341"/>
      <c r="R242" s="341"/>
      <c r="S242" s="341"/>
      <c r="T242" s="341"/>
      <c r="U242" s="342"/>
    </row>
    <row r="243" spans="1:24" ht="30" customHeight="1" x14ac:dyDescent="0.2">
      <c r="B243" s="779" t="s">
        <v>138</v>
      </c>
      <c r="C243" s="779"/>
      <c r="D243" s="780" t="s">
        <v>139</v>
      </c>
      <c r="E243" s="780"/>
      <c r="F243" s="780" t="s">
        <v>140</v>
      </c>
      <c r="G243" s="781" t="s">
        <v>141</v>
      </c>
      <c r="H243" s="781"/>
      <c r="I243" s="781"/>
      <c r="J243" s="781"/>
      <c r="K243" s="781"/>
      <c r="L243" s="781"/>
      <c r="M243" s="781"/>
      <c r="N243" s="781" t="s">
        <v>142</v>
      </c>
      <c r="O243" s="781"/>
      <c r="P243" s="781"/>
      <c r="Q243" s="781"/>
      <c r="R243" s="781"/>
      <c r="S243" s="781" t="s">
        <v>99</v>
      </c>
      <c r="T243" s="781"/>
      <c r="U243" s="781"/>
    </row>
    <row r="244" spans="1:24" ht="14.25" customHeight="1" x14ac:dyDescent="0.2">
      <c r="B244" s="779"/>
      <c r="C244" s="779"/>
      <c r="D244" s="780"/>
      <c r="E244" s="780"/>
      <c r="F244" s="780"/>
      <c r="G244" s="761" t="s">
        <v>143</v>
      </c>
      <c r="H244" s="780"/>
      <c r="I244" s="780"/>
      <c r="J244" s="761" t="s">
        <v>144</v>
      </c>
      <c r="K244" s="761"/>
      <c r="L244" s="761" t="s">
        <v>145</v>
      </c>
      <c r="M244" s="761"/>
      <c r="N244" s="163" t="s">
        <v>146</v>
      </c>
      <c r="O244" s="28" t="s">
        <v>147</v>
      </c>
      <c r="P244" s="163" t="s">
        <v>148</v>
      </c>
      <c r="Q244" s="761" t="s">
        <v>149</v>
      </c>
      <c r="R244" s="761"/>
      <c r="S244" s="781"/>
      <c r="T244" s="781"/>
      <c r="U244" s="781"/>
    </row>
    <row r="245" spans="1:24" ht="14.25" customHeight="1" x14ac:dyDescent="0.2">
      <c r="B245" s="249" t="s">
        <v>150</v>
      </c>
      <c r="C245" s="251"/>
      <c r="D245" s="419" t="s">
        <v>239</v>
      </c>
      <c r="E245" s="419"/>
      <c r="F245" s="79" t="s">
        <v>152</v>
      </c>
      <c r="G245" s="800">
        <v>3039215719</v>
      </c>
      <c r="H245" s="800"/>
      <c r="I245" s="800"/>
      <c r="J245" s="791" t="s">
        <v>351</v>
      </c>
      <c r="K245" s="792"/>
      <c r="L245" s="802" t="s">
        <v>352</v>
      </c>
      <c r="M245" s="803"/>
      <c r="N245" s="120">
        <v>2456948393</v>
      </c>
      <c r="O245" s="59">
        <f>138.32/111.82</f>
        <v>1.2369880164550171</v>
      </c>
      <c r="P245" s="121" t="s">
        <v>506</v>
      </c>
      <c r="Q245" s="773">
        <f t="shared" ref="Q245:Q257" si="18">+G245/O245</f>
        <v>2456948392.8468766</v>
      </c>
      <c r="R245" s="774"/>
      <c r="S245" s="246" t="s">
        <v>353</v>
      </c>
      <c r="T245" s="246"/>
      <c r="U245" s="246"/>
    </row>
    <row r="246" spans="1:24" ht="14.25" customHeight="1" x14ac:dyDescent="0.2">
      <c r="B246" s="249" t="s">
        <v>154</v>
      </c>
      <c r="C246" s="251"/>
      <c r="D246" s="419" t="s">
        <v>239</v>
      </c>
      <c r="E246" s="419"/>
      <c r="F246" s="79" t="s">
        <v>152</v>
      </c>
      <c r="G246" s="800">
        <f>11645347+3039215719</f>
        <v>3050861066</v>
      </c>
      <c r="H246" s="800"/>
      <c r="I246" s="801"/>
      <c r="J246" s="791" t="s">
        <v>354</v>
      </c>
      <c r="K246" s="792"/>
      <c r="L246" s="772" t="s">
        <v>355</v>
      </c>
      <c r="M246" s="772"/>
      <c r="N246" s="120">
        <v>2456948393</v>
      </c>
      <c r="O246" s="59">
        <f>138.85/111.82</f>
        <v>1.2417277767841173</v>
      </c>
      <c r="P246" s="122" t="s">
        <v>337</v>
      </c>
      <c r="Q246" s="773">
        <f t="shared" si="18"/>
        <v>2456948393.230969</v>
      </c>
      <c r="R246" s="774"/>
      <c r="S246" s="246" t="s">
        <v>353</v>
      </c>
      <c r="T246" s="246"/>
      <c r="U246" s="246"/>
    </row>
    <row r="247" spans="1:24" ht="14.25" customHeight="1" x14ac:dyDescent="0.2">
      <c r="B247" s="249" t="s">
        <v>156</v>
      </c>
      <c r="C247" s="251"/>
      <c r="D247" s="419" t="s">
        <v>239</v>
      </c>
      <c r="E247" s="419"/>
      <c r="F247" s="79" t="s">
        <v>152</v>
      </c>
      <c r="G247" s="800">
        <v>3069977012</v>
      </c>
      <c r="H247" s="800"/>
      <c r="I247" s="801"/>
      <c r="J247" s="791" t="s">
        <v>356</v>
      </c>
      <c r="K247" s="792"/>
      <c r="L247" s="772">
        <v>43150</v>
      </c>
      <c r="M247" s="772"/>
      <c r="N247" s="120">
        <v>2456948393</v>
      </c>
      <c r="O247" s="59">
        <f>139.72/111.82</f>
        <v>1.2495081380790556</v>
      </c>
      <c r="P247" s="115" t="s">
        <v>357</v>
      </c>
      <c r="Q247" s="773">
        <f t="shared" si="18"/>
        <v>2456948393.0850272</v>
      </c>
      <c r="R247" s="774"/>
      <c r="S247" s="246" t="s">
        <v>353</v>
      </c>
      <c r="T247" s="246"/>
      <c r="U247" s="246"/>
    </row>
    <row r="248" spans="1:24" ht="36" customHeight="1" x14ac:dyDescent="0.2">
      <c r="B248" s="249" t="s">
        <v>158</v>
      </c>
      <c r="C248" s="251"/>
      <c r="D248" s="419" t="s">
        <v>239</v>
      </c>
      <c r="E248" s="419"/>
      <c r="F248" s="79" t="s">
        <v>152</v>
      </c>
      <c r="G248" s="800">
        <v>3069977012</v>
      </c>
      <c r="H248" s="800"/>
      <c r="I248" s="801"/>
      <c r="J248" s="791" t="s">
        <v>358</v>
      </c>
      <c r="K248" s="792"/>
      <c r="L248" s="772">
        <v>43157</v>
      </c>
      <c r="M248" s="772"/>
      <c r="N248" s="120">
        <v>2456948393</v>
      </c>
      <c r="O248" s="59">
        <f>139.72/111.82</f>
        <v>1.2495081380790556</v>
      </c>
      <c r="P248" s="115" t="s">
        <v>359</v>
      </c>
      <c r="Q248" s="773">
        <f t="shared" si="18"/>
        <v>2456948393.0850272</v>
      </c>
      <c r="R248" s="774"/>
      <c r="S248" s="246" t="s">
        <v>319</v>
      </c>
      <c r="T248" s="246"/>
      <c r="U248" s="246"/>
      <c r="X248" s="77"/>
    </row>
    <row r="249" spans="1:24" ht="14.25" customHeight="1" x14ac:dyDescent="0.2">
      <c r="B249" s="804" t="s">
        <v>160</v>
      </c>
      <c r="C249" s="805"/>
      <c r="D249" s="787" t="s">
        <v>239</v>
      </c>
      <c r="E249" s="787"/>
      <c r="F249" s="91" t="s">
        <v>152</v>
      </c>
      <c r="G249" s="806">
        <v>3091729640</v>
      </c>
      <c r="H249" s="806"/>
      <c r="I249" s="773"/>
      <c r="J249" s="807" t="s">
        <v>360</v>
      </c>
      <c r="K249" s="808"/>
      <c r="L249" s="790">
        <v>43182</v>
      </c>
      <c r="M249" s="790"/>
      <c r="N249" s="120">
        <v>2456948393</v>
      </c>
      <c r="O249" s="113">
        <f>140.71/111.82</f>
        <v>1.2583616526560546</v>
      </c>
      <c r="P249" s="115" t="s">
        <v>346</v>
      </c>
      <c r="Q249" s="773">
        <f t="shared" si="18"/>
        <v>2456948392.7567334</v>
      </c>
      <c r="R249" s="774"/>
      <c r="S249" s="782" t="s">
        <v>319</v>
      </c>
      <c r="T249" s="782"/>
      <c r="U249" s="782"/>
      <c r="X249" s="78"/>
    </row>
    <row r="250" spans="1:24" ht="14.25" customHeight="1" x14ac:dyDescent="0.2">
      <c r="B250" s="249" t="s">
        <v>162</v>
      </c>
      <c r="C250" s="251"/>
      <c r="D250" s="419" t="s">
        <v>239</v>
      </c>
      <c r="E250" s="419"/>
      <c r="F250" s="79" t="s">
        <v>152</v>
      </c>
      <c r="G250" s="800">
        <f>3099200240+14282029</f>
        <v>3113482269</v>
      </c>
      <c r="H250" s="800"/>
      <c r="I250" s="801"/>
      <c r="J250" s="791" t="s">
        <v>361</v>
      </c>
      <c r="K250" s="792"/>
      <c r="L250" s="772">
        <v>43237</v>
      </c>
      <c r="M250" s="772"/>
      <c r="N250" s="120">
        <v>2456948393</v>
      </c>
      <c r="O250" s="113">
        <f>141.7/111.82</f>
        <v>1.2672151672330532</v>
      </c>
      <c r="P250" s="115" t="s">
        <v>428</v>
      </c>
      <c r="Q250" s="773">
        <f t="shared" si="18"/>
        <v>2456948393.2221594</v>
      </c>
      <c r="R250" s="774"/>
      <c r="S250" s="246" t="s">
        <v>319</v>
      </c>
      <c r="T250" s="246"/>
      <c r="U250" s="246"/>
    </row>
    <row r="251" spans="1:24" ht="45" customHeight="1" x14ac:dyDescent="0.2">
      <c r="B251" s="249" t="s">
        <v>164</v>
      </c>
      <c r="C251" s="251"/>
      <c r="D251" s="419" t="s">
        <v>239</v>
      </c>
      <c r="E251" s="419"/>
      <c r="F251" s="79" t="s">
        <v>152</v>
      </c>
      <c r="G251" s="800">
        <v>3113482269</v>
      </c>
      <c r="H251" s="800"/>
      <c r="I251" s="801"/>
      <c r="J251" s="791" t="s">
        <v>362</v>
      </c>
      <c r="K251" s="792"/>
      <c r="L251" s="772">
        <v>43249</v>
      </c>
      <c r="M251" s="772"/>
      <c r="N251" s="120">
        <v>2456948393</v>
      </c>
      <c r="O251" s="113">
        <f>141.7/111.82</f>
        <v>1.2672151672330532</v>
      </c>
      <c r="P251" s="115" t="s">
        <v>429</v>
      </c>
      <c r="Q251" s="773">
        <f t="shared" si="18"/>
        <v>2456948393.2221594</v>
      </c>
      <c r="R251" s="774"/>
      <c r="S251" s="246" t="s">
        <v>319</v>
      </c>
      <c r="T251" s="246"/>
      <c r="U251" s="246"/>
    </row>
    <row r="252" spans="1:24" ht="14.25" customHeight="1" x14ac:dyDescent="0.2">
      <c r="B252" s="249" t="s">
        <v>166</v>
      </c>
      <c r="C252" s="251"/>
      <c r="D252" s="419" t="s">
        <v>239</v>
      </c>
      <c r="E252" s="419"/>
      <c r="F252" s="79" t="s">
        <v>152</v>
      </c>
      <c r="G252" s="800">
        <v>3126226233</v>
      </c>
      <c r="H252" s="800"/>
      <c r="I252" s="801"/>
      <c r="J252" s="791" t="s">
        <v>363</v>
      </c>
      <c r="K252" s="792"/>
      <c r="L252" s="772">
        <v>43305</v>
      </c>
      <c r="M252" s="772"/>
      <c r="N252" s="120">
        <v>2456948393</v>
      </c>
      <c r="O252" s="113">
        <f>142.28/111.82</f>
        <v>1.272402074763012</v>
      </c>
      <c r="P252" s="115" t="s">
        <v>449</v>
      </c>
      <c r="Q252" s="773">
        <f t="shared" si="18"/>
        <v>2456948393.1266518</v>
      </c>
      <c r="R252" s="774"/>
      <c r="S252" s="246" t="s">
        <v>353</v>
      </c>
      <c r="T252" s="246"/>
      <c r="U252" s="246"/>
    </row>
    <row r="253" spans="1:24" ht="48" customHeight="1" x14ac:dyDescent="0.2">
      <c r="B253" s="249" t="s">
        <v>248</v>
      </c>
      <c r="C253" s="251"/>
      <c r="D253" s="419" t="s">
        <v>239</v>
      </c>
      <c r="E253" s="419"/>
      <c r="F253" s="79" t="s">
        <v>152</v>
      </c>
      <c r="G253" s="800">
        <v>3126226233</v>
      </c>
      <c r="H253" s="800"/>
      <c r="I253" s="801"/>
      <c r="J253" s="791" t="s">
        <v>364</v>
      </c>
      <c r="K253" s="792"/>
      <c r="L253" s="772">
        <v>43313</v>
      </c>
      <c r="M253" s="772"/>
      <c r="N253" s="120">
        <v>2456948393</v>
      </c>
      <c r="O253" s="113">
        <f>142.28/111.82</f>
        <v>1.272402074763012</v>
      </c>
      <c r="P253" s="115" t="s">
        <v>449</v>
      </c>
      <c r="Q253" s="773">
        <f t="shared" si="18"/>
        <v>2456948393.1266518</v>
      </c>
      <c r="R253" s="774"/>
      <c r="S253" s="246" t="s">
        <v>319</v>
      </c>
      <c r="T253" s="246"/>
      <c r="U253" s="246"/>
    </row>
    <row r="254" spans="1:24" ht="14.25" customHeight="1" x14ac:dyDescent="0.2">
      <c r="B254" s="804" t="s">
        <v>250</v>
      </c>
      <c r="C254" s="805"/>
      <c r="D254" s="787" t="s">
        <v>239</v>
      </c>
      <c r="E254" s="787"/>
      <c r="F254" s="91" t="s">
        <v>152</v>
      </c>
      <c r="G254" s="806">
        <v>3122051486</v>
      </c>
      <c r="H254" s="806"/>
      <c r="I254" s="773"/>
      <c r="J254" s="807" t="s">
        <v>365</v>
      </c>
      <c r="K254" s="808"/>
      <c r="L254" s="790">
        <v>43353</v>
      </c>
      <c r="M254" s="790"/>
      <c r="N254" s="120">
        <v>2456948393</v>
      </c>
      <c r="O254" s="113">
        <f>142.27/111.82</f>
        <v>1.2723126453228404</v>
      </c>
      <c r="P254" s="115" t="s">
        <v>463</v>
      </c>
      <c r="Q254" s="773">
        <f t="shared" si="18"/>
        <v>2453839861.9843955</v>
      </c>
      <c r="R254" s="774"/>
      <c r="S254" s="246" t="s">
        <v>464</v>
      </c>
      <c r="T254" s="246"/>
      <c r="U254" s="246"/>
    </row>
    <row r="255" spans="1:24" ht="14.25" customHeight="1" x14ac:dyDescent="0.2">
      <c r="B255" s="249" t="s">
        <v>252</v>
      </c>
      <c r="C255" s="251"/>
      <c r="D255" s="419" t="s">
        <v>239</v>
      </c>
      <c r="E255" s="419"/>
      <c r="F255" s="79" t="s">
        <v>152</v>
      </c>
      <c r="G255" s="800">
        <v>3131060150</v>
      </c>
      <c r="H255" s="800"/>
      <c r="I255" s="801"/>
      <c r="J255" s="791" t="s">
        <v>366</v>
      </c>
      <c r="K255" s="792"/>
      <c r="L255" s="772">
        <v>43384</v>
      </c>
      <c r="M255" s="772"/>
      <c r="N255" s="120">
        <v>2456948393</v>
      </c>
      <c r="O255" s="113">
        <f>142.5/111.82</f>
        <v>1.2743695224467895</v>
      </c>
      <c r="P255" s="115" t="s">
        <v>476</v>
      </c>
      <c r="Q255" s="773">
        <f t="shared" si="18"/>
        <v>2456948392.7929826</v>
      </c>
      <c r="R255" s="774"/>
      <c r="S255" s="246" t="s">
        <v>319</v>
      </c>
      <c r="T255" s="246"/>
      <c r="U255" s="246"/>
    </row>
    <row r="256" spans="1:24" ht="14.25" customHeight="1" x14ac:dyDescent="0.2">
      <c r="B256" s="249" t="s">
        <v>254</v>
      </c>
      <c r="C256" s="251"/>
      <c r="D256" s="419" t="s">
        <v>239</v>
      </c>
      <c r="E256" s="419"/>
      <c r="F256" s="79" t="s">
        <v>152</v>
      </c>
      <c r="G256" s="800">
        <v>3131060150</v>
      </c>
      <c r="H256" s="800"/>
      <c r="I256" s="801"/>
      <c r="J256" s="791" t="s">
        <v>367</v>
      </c>
      <c r="K256" s="792"/>
      <c r="L256" s="772">
        <v>43384</v>
      </c>
      <c r="M256" s="772"/>
      <c r="N256" s="120">
        <v>2456948393</v>
      </c>
      <c r="O256" s="113">
        <f>142.5/111.82</f>
        <v>1.2743695224467895</v>
      </c>
      <c r="P256" s="115" t="s">
        <v>476</v>
      </c>
      <c r="Q256" s="773">
        <f t="shared" si="18"/>
        <v>2456948392.7929826</v>
      </c>
      <c r="R256" s="774"/>
      <c r="S256" s="246" t="s">
        <v>319</v>
      </c>
      <c r="T256" s="246"/>
      <c r="U256" s="246"/>
    </row>
    <row r="257" spans="1:21" ht="14.25" customHeight="1" x14ac:dyDescent="0.2">
      <c r="B257" s="153"/>
      <c r="C257" s="155"/>
      <c r="D257" s="419" t="s">
        <v>239</v>
      </c>
      <c r="E257" s="419"/>
      <c r="F257" s="79" t="s">
        <v>152</v>
      </c>
      <c r="G257" s="800">
        <v>4008101</v>
      </c>
      <c r="H257" s="800"/>
      <c r="I257" s="801"/>
      <c r="J257" s="791" t="s">
        <v>486</v>
      </c>
      <c r="K257" s="792"/>
      <c r="L257" s="802">
        <v>43431</v>
      </c>
      <c r="M257" s="803"/>
      <c r="N257" s="120"/>
      <c r="O257" s="113">
        <f>142.5/111.82</f>
        <v>1.2743695224467895</v>
      </c>
      <c r="P257" s="115" t="s">
        <v>487</v>
      </c>
      <c r="Q257" s="773">
        <f t="shared" si="18"/>
        <v>3145163.8864561403</v>
      </c>
      <c r="R257" s="774"/>
      <c r="S257" s="246" t="s">
        <v>488</v>
      </c>
      <c r="T257" s="246"/>
      <c r="U257" s="246"/>
    </row>
    <row r="258" spans="1:21" ht="14.25" customHeight="1" x14ac:dyDescent="0.2">
      <c r="B258" s="249" t="s">
        <v>256</v>
      </c>
      <c r="C258" s="251"/>
      <c r="D258" s="419" t="s">
        <v>239</v>
      </c>
      <c r="E258" s="419"/>
      <c r="F258" s="79" t="s">
        <v>152</v>
      </c>
      <c r="G258" s="800">
        <v>3134795450</v>
      </c>
      <c r="H258" s="800"/>
      <c r="I258" s="801"/>
      <c r="J258" s="791" t="s">
        <v>368</v>
      </c>
      <c r="K258" s="792"/>
      <c r="L258" s="772">
        <v>43432</v>
      </c>
      <c r="M258" s="772"/>
      <c r="N258" s="120">
        <v>2456948393</v>
      </c>
      <c r="O258" s="113">
        <f>142.67/111.82</f>
        <v>1.2758898229297084</v>
      </c>
      <c r="P258" s="115" t="s">
        <v>487</v>
      </c>
      <c r="Q258" s="773">
        <f>+G258/O258</f>
        <v>2456948392.9277353</v>
      </c>
      <c r="R258" s="774"/>
      <c r="S258" s="246" t="s">
        <v>319</v>
      </c>
      <c r="T258" s="246"/>
      <c r="U258" s="246"/>
    </row>
    <row r="259" spans="1:21" ht="14.25" customHeight="1" x14ac:dyDescent="0.2">
      <c r="B259" s="249" t="s">
        <v>258</v>
      </c>
      <c r="C259" s="251"/>
      <c r="D259" s="419" t="s">
        <v>239</v>
      </c>
      <c r="E259" s="419"/>
      <c r="F259" s="79" t="s">
        <v>152</v>
      </c>
      <c r="G259" s="800">
        <v>3138530750</v>
      </c>
      <c r="H259" s="800"/>
      <c r="I259" s="801"/>
      <c r="J259" s="791" t="s">
        <v>369</v>
      </c>
      <c r="K259" s="792"/>
      <c r="L259" s="772">
        <v>43444</v>
      </c>
      <c r="M259" s="772"/>
      <c r="N259" s="120">
        <v>2456948393</v>
      </c>
      <c r="O259" s="113">
        <f>142.84/111.82</f>
        <v>1.2774101234126276</v>
      </c>
      <c r="P259" s="115" t="s">
        <v>491</v>
      </c>
      <c r="Q259" s="773">
        <f t="shared" ref="Q259" si="19">+G259/O259</f>
        <v>2456948393.0621672</v>
      </c>
      <c r="R259" s="774"/>
      <c r="S259" s="246" t="s">
        <v>319</v>
      </c>
      <c r="T259" s="246"/>
      <c r="U259" s="246"/>
    </row>
    <row r="260" spans="1:21" ht="14.25" customHeight="1" x14ac:dyDescent="0.2">
      <c r="B260" s="249" t="s">
        <v>261</v>
      </c>
      <c r="C260" s="251"/>
      <c r="D260" s="419" t="s">
        <v>239</v>
      </c>
      <c r="E260" s="419"/>
      <c r="F260" s="79" t="s">
        <v>152</v>
      </c>
      <c r="G260" s="800">
        <v>3138530750</v>
      </c>
      <c r="H260" s="800"/>
      <c r="I260" s="801"/>
      <c r="J260" s="791" t="s">
        <v>370</v>
      </c>
      <c r="K260" s="792"/>
      <c r="L260" s="772">
        <v>43444</v>
      </c>
      <c r="M260" s="772"/>
      <c r="N260" s="120">
        <v>2456948393</v>
      </c>
      <c r="O260" s="113">
        <f>142.84/111.82</f>
        <v>1.2774101234126276</v>
      </c>
      <c r="P260" s="115" t="s">
        <v>491</v>
      </c>
      <c r="Q260" s="773">
        <f>+G260/O260</f>
        <v>2456948393.0621672</v>
      </c>
      <c r="R260" s="774"/>
      <c r="S260" s="246" t="s">
        <v>319</v>
      </c>
      <c r="T260" s="246"/>
      <c r="U260" s="246"/>
    </row>
    <row r="261" spans="1:21" ht="14.25" customHeight="1" x14ac:dyDescent="0.2">
      <c r="B261" s="249" t="s">
        <v>264</v>
      </c>
      <c r="C261" s="251"/>
      <c r="D261" s="419" t="s">
        <v>239</v>
      </c>
      <c r="E261" s="419"/>
      <c r="F261" s="79" t="s">
        <v>152</v>
      </c>
      <c r="G261" s="800">
        <v>3166875084</v>
      </c>
      <c r="H261" s="800"/>
      <c r="I261" s="801"/>
      <c r="J261" s="791" t="s">
        <v>371</v>
      </c>
      <c r="K261" s="792"/>
      <c r="L261" s="772">
        <v>43507</v>
      </c>
      <c r="M261" s="772"/>
      <c r="N261" s="120">
        <v>2456948393</v>
      </c>
      <c r="O261" s="113">
        <f>100.6/78.05</f>
        <v>1.2889173606662396</v>
      </c>
      <c r="P261" s="115" t="s">
        <v>511</v>
      </c>
      <c r="Q261" s="773">
        <f>+G261/O261</f>
        <v>2457003979.1868787</v>
      </c>
      <c r="R261" s="774"/>
      <c r="S261" s="246" t="s">
        <v>319</v>
      </c>
      <c r="T261" s="246"/>
      <c r="U261" s="246"/>
    </row>
    <row r="262" spans="1:21" ht="30" customHeight="1" x14ac:dyDescent="0.2">
      <c r="B262" s="249" t="s">
        <v>268</v>
      </c>
      <c r="C262" s="251"/>
      <c r="D262" s="419" t="s">
        <v>239</v>
      </c>
      <c r="E262" s="419"/>
      <c r="F262" s="79" t="s">
        <v>152</v>
      </c>
      <c r="G262" s="800">
        <v>7000000000</v>
      </c>
      <c r="H262" s="800"/>
      <c r="I262" s="801"/>
      <c r="J262" s="791" t="s">
        <v>372</v>
      </c>
      <c r="K262" s="792"/>
      <c r="L262" s="772">
        <v>43550</v>
      </c>
      <c r="M262" s="772"/>
      <c r="N262" s="120">
        <v>2456948393</v>
      </c>
      <c r="O262" s="113">
        <f>101.18/78.05</f>
        <v>1.2963484945547727</v>
      </c>
      <c r="P262" s="115" t="s">
        <v>522</v>
      </c>
      <c r="Q262" s="773">
        <f>+G262/O262</f>
        <v>5399782565.7244511</v>
      </c>
      <c r="R262" s="774"/>
      <c r="S262" s="246" t="s">
        <v>523</v>
      </c>
      <c r="T262" s="246"/>
      <c r="U262" s="246"/>
    </row>
    <row r="263" spans="1:21" ht="18.75" customHeight="1" x14ac:dyDescent="0.2">
      <c r="B263" s="249" t="s">
        <v>272</v>
      </c>
      <c r="C263" s="251"/>
      <c r="D263" s="419" t="s">
        <v>239</v>
      </c>
      <c r="E263" s="419"/>
      <c r="F263" s="79" t="s">
        <v>152</v>
      </c>
      <c r="G263" s="775"/>
      <c r="H263" s="776"/>
      <c r="I263" s="776"/>
      <c r="J263" s="791" t="s">
        <v>373</v>
      </c>
      <c r="K263" s="792"/>
      <c r="L263" s="772"/>
      <c r="M263" s="772"/>
      <c r="N263" s="120">
        <v>2456948393</v>
      </c>
      <c r="O263" s="113">
        <f t="shared" ref="O263:O264" si="20">101.18/78.05</f>
        <v>1.2963484945547727</v>
      </c>
      <c r="P263" s="115"/>
      <c r="Q263" s="773"/>
      <c r="R263" s="774"/>
      <c r="S263" s="799" t="s">
        <v>585</v>
      </c>
      <c r="T263" s="799"/>
      <c r="U263" s="799"/>
    </row>
    <row r="264" spans="1:21" ht="15" customHeight="1" x14ac:dyDescent="0.2">
      <c r="B264" s="249" t="s">
        <v>374</v>
      </c>
      <c r="C264" s="251"/>
      <c r="D264" s="419" t="s">
        <v>239</v>
      </c>
      <c r="E264" s="419"/>
      <c r="F264" s="79" t="s">
        <v>152</v>
      </c>
      <c r="G264" s="775"/>
      <c r="H264" s="776"/>
      <c r="I264" s="776"/>
      <c r="J264" s="791" t="s">
        <v>375</v>
      </c>
      <c r="K264" s="792"/>
      <c r="L264" s="772"/>
      <c r="M264" s="772"/>
      <c r="N264" s="123">
        <v>1455974867</v>
      </c>
      <c r="O264" s="113">
        <f t="shared" si="20"/>
        <v>1.2963484945547727</v>
      </c>
      <c r="P264" s="115"/>
      <c r="Q264" s="773"/>
      <c r="R264" s="774"/>
      <c r="S264" s="799" t="s">
        <v>585</v>
      </c>
      <c r="T264" s="799"/>
      <c r="U264" s="799"/>
    </row>
    <row r="265" spans="1:21" ht="15" customHeight="1" x14ac:dyDescent="0.2">
      <c r="B265" s="249" t="s">
        <v>376</v>
      </c>
      <c r="C265" s="251"/>
      <c r="D265" s="419" t="s">
        <v>239</v>
      </c>
      <c r="E265" s="419"/>
      <c r="F265" s="79" t="s">
        <v>152</v>
      </c>
      <c r="G265" s="775">
        <v>6309098263</v>
      </c>
      <c r="H265" s="776"/>
      <c r="I265" s="776"/>
      <c r="J265" s="791" t="s">
        <v>377</v>
      </c>
      <c r="K265" s="792"/>
      <c r="L265" s="772">
        <v>43612</v>
      </c>
      <c r="M265" s="772"/>
      <c r="N265" s="123">
        <v>1455974867</v>
      </c>
      <c r="O265" s="113">
        <f>102.12/78.05</f>
        <v>1.3083920563741192</v>
      </c>
      <c r="P265" s="115" t="s">
        <v>584</v>
      </c>
      <c r="Q265" s="773">
        <f>+G265/O265</f>
        <v>4822024279.5451431</v>
      </c>
      <c r="R265" s="774"/>
      <c r="S265" s="246" t="s">
        <v>614</v>
      </c>
      <c r="T265" s="246"/>
      <c r="U265" s="246"/>
    </row>
    <row r="266" spans="1:21" ht="15" customHeight="1" x14ac:dyDescent="0.2">
      <c r="B266" s="249" t="s">
        <v>378</v>
      </c>
      <c r="C266" s="251"/>
      <c r="D266" s="419" t="s">
        <v>239</v>
      </c>
      <c r="E266" s="419"/>
      <c r="F266" s="79" t="s">
        <v>152</v>
      </c>
      <c r="G266" s="775"/>
      <c r="H266" s="776"/>
      <c r="I266" s="776"/>
      <c r="J266" s="791" t="s">
        <v>379</v>
      </c>
      <c r="K266" s="792"/>
      <c r="L266" s="772"/>
      <c r="M266" s="772"/>
      <c r="N266" s="123">
        <v>1455974867</v>
      </c>
      <c r="O266" s="113"/>
      <c r="P266" s="115"/>
      <c r="Q266" s="773"/>
      <c r="R266" s="774"/>
      <c r="S266" s="246" t="s">
        <v>319</v>
      </c>
      <c r="T266" s="246"/>
      <c r="U266" s="246"/>
    </row>
    <row r="267" spans="1:21" ht="15" customHeight="1" x14ac:dyDescent="0.2">
      <c r="B267" s="249" t="s">
        <v>380</v>
      </c>
      <c r="C267" s="251"/>
      <c r="D267" s="419" t="s">
        <v>239</v>
      </c>
      <c r="E267" s="419"/>
      <c r="F267" s="79" t="s">
        <v>152</v>
      </c>
      <c r="G267" s="775"/>
      <c r="H267" s="776"/>
      <c r="I267" s="776"/>
      <c r="J267" s="791" t="s">
        <v>381</v>
      </c>
      <c r="K267" s="792"/>
      <c r="L267" s="772"/>
      <c r="M267" s="772"/>
      <c r="N267" s="123">
        <v>1455974867</v>
      </c>
      <c r="O267" s="113"/>
      <c r="P267" s="115"/>
      <c r="Q267" s="773"/>
      <c r="R267" s="774"/>
      <c r="S267" s="246" t="s">
        <v>319</v>
      </c>
      <c r="T267" s="246"/>
      <c r="U267" s="246"/>
    </row>
    <row r="268" spans="1:21" ht="31.5" customHeight="1" x14ac:dyDescent="0.25">
      <c r="B268" s="782" t="s">
        <v>382</v>
      </c>
      <c r="C268" s="782"/>
      <c r="D268" s="787" t="s">
        <v>239</v>
      </c>
      <c r="E268" s="787"/>
      <c r="F268" s="91" t="s">
        <v>152</v>
      </c>
      <c r="G268" s="788">
        <v>2643821720</v>
      </c>
      <c r="H268" s="788"/>
      <c r="I268" s="788"/>
      <c r="J268" s="789" t="s">
        <v>383</v>
      </c>
      <c r="K268" s="789"/>
      <c r="L268" s="790">
        <v>43650</v>
      </c>
      <c r="M268" s="790"/>
      <c r="N268" s="124">
        <v>1455974867</v>
      </c>
      <c r="O268" s="113">
        <f>102.44/78.05</f>
        <v>1.3124919923126201</v>
      </c>
      <c r="P268" s="118" t="s">
        <v>615</v>
      </c>
      <c r="Q268" s="773">
        <f>+G268/O268</f>
        <v>2014352647.8524013</v>
      </c>
      <c r="R268" s="774"/>
      <c r="S268" s="782" t="s">
        <v>616</v>
      </c>
      <c r="T268" s="782"/>
      <c r="U268" s="782"/>
    </row>
    <row r="269" spans="1:21" ht="15" x14ac:dyDescent="0.25">
      <c r="B269" s="782" t="s">
        <v>586</v>
      </c>
      <c r="C269" s="782"/>
      <c r="D269" s="787" t="s">
        <v>239</v>
      </c>
      <c r="E269" s="787"/>
      <c r="F269" s="91" t="s">
        <v>152</v>
      </c>
      <c r="G269" s="788">
        <v>9754517</v>
      </c>
      <c r="H269" s="788"/>
      <c r="I269" s="788"/>
      <c r="J269" s="789" t="s">
        <v>383</v>
      </c>
      <c r="K269" s="789"/>
      <c r="L269" s="790">
        <v>43658</v>
      </c>
      <c r="M269" s="790"/>
      <c r="N269" s="124"/>
      <c r="O269" s="113">
        <f>102.71/78.05</f>
        <v>1.3159513132607303</v>
      </c>
      <c r="P269" s="118" t="s">
        <v>617</v>
      </c>
      <c r="Q269" s="773">
        <f>+G269/O269</f>
        <v>7412521.194138837</v>
      </c>
      <c r="R269" s="774"/>
      <c r="S269" s="782" t="s">
        <v>618</v>
      </c>
      <c r="T269" s="782"/>
      <c r="U269" s="782"/>
    </row>
    <row r="270" spans="1:21" ht="15" x14ac:dyDescent="0.25">
      <c r="B270" s="1" t="s">
        <v>619</v>
      </c>
      <c r="G270" s="752">
        <f>SUM(G245:H269)</f>
        <v>65730763874</v>
      </c>
      <c r="H270" s="753"/>
      <c r="J270" s="125"/>
      <c r="K270" s="125"/>
      <c r="N270" s="126">
        <f>SUM(N245:N269)</f>
        <v>51504945409</v>
      </c>
      <c r="Q270" s="752">
        <f>SUM(Q245:R269)</f>
        <v>51554838521.714149</v>
      </c>
      <c r="R270" s="753"/>
      <c r="S270" s="127">
        <f>+Q270-N270</f>
        <v>49893112.714149475</v>
      </c>
    </row>
    <row r="271" spans="1:21" ht="15" customHeight="1" x14ac:dyDescent="0.2"/>
    <row r="272" spans="1:21" ht="15" x14ac:dyDescent="0.2">
      <c r="A272" s="1" t="s">
        <v>717</v>
      </c>
      <c r="B272" s="352" t="s">
        <v>501</v>
      </c>
      <c r="C272" s="352"/>
      <c r="D272" s="352"/>
      <c r="E272" s="352"/>
      <c r="F272" s="352"/>
      <c r="G272" s="352"/>
      <c r="H272" s="352"/>
      <c r="I272" s="352"/>
      <c r="J272" s="352"/>
      <c r="K272" s="352"/>
      <c r="L272" s="352"/>
      <c r="M272" s="352"/>
      <c r="N272" s="352"/>
      <c r="O272" s="352"/>
      <c r="P272" s="352"/>
      <c r="Q272" s="352"/>
      <c r="R272" s="352"/>
      <c r="S272" s="352"/>
      <c r="T272" s="352"/>
      <c r="U272" s="352"/>
    </row>
    <row r="273" spans="2:21" ht="30" customHeight="1" x14ac:dyDescent="0.2">
      <c r="B273" s="779" t="s">
        <v>138</v>
      </c>
      <c r="C273" s="779"/>
      <c r="D273" s="780" t="s">
        <v>139</v>
      </c>
      <c r="E273" s="780"/>
      <c r="F273" s="780" t="s">
        <v>140</v>
      </c>
      <c r="G273" s="781" t="s">
        <v>141</v>
      </c>
      <c r="H273" s="781"/>
      <c r="I273" s="781"/>
      <c r="J273" s="781"/>
      <c r="K273" s="781"/>
      <c r="L273" s="781"/>
      <c r="M273" s="781"/>
      <c r="N273" s="781" t="s">
        <v>142</v>
      </c>
      <c r="O273" s="781"/>
      <c r="P273" s="781"/>
      <c r="Q273" s="781"/>
      <c r="R273" s="781"/>
      <c r="S273" s="781" t="s">
        <v>99</v>
      </c>
      <c r="T273" s="781"/>
      <c r="U273" s="781"/>
    </row>
    <row r="274" spans="2:21" ht="30" customHeight="1" x14ac:dyDescent="0.2">
      <c r="B274" s="779"/>
      <c r="C274" s="779"/>
      <c r="D274" s="780"/>
      <c r="E274" s="780"/>
      <c r="F274" s="780"/>
      <c r="G274" s="761" t="s">
        <v>143</v>
      </c>
      <c r="H274" s="780"/>
      <c r="I274" s="780"/>
      <c r="J274" s="761" t="s">
        <v>144</v>
      </c>
      <c r="K274" s="761"/>
      <c r="L274" s="761" t="s">
        <v>145</v>
      </c>
      <c r="M274" s="761"/>
      <c r="N274" s="163" t="s">
        <v>146</v>
      </c>
      <c r="O274" s="163" t="s">
        <v>147</v>
      </c>
      <c r="P274" s="163" t="s">
        <v>148</v>
      </c>
      <c r="Q274" s="761" t="s">
        <v>149</v>
      </c>
      <c r="R274" s="761"/>
      <c r="S274" s="781"/>
      <c r="T274" s="781"/>
      <c r="U274" s="781"/>
    </row>
    <row r="275" spans="2:21" ht="15" customHeight="1" x14ac:dyDescent="0.2">
      <c r="B275" s="795" t="s">
        <v>502</v>
      </c>
      <c r="C275" s="796"/>
      <c r="D275" s="754"/>
      <c r="E275" s="754"/>
      <c r="F275" s="79" t="s">
        <v>152</v>
      </c>
      <c r="G275" s="755">
        <v>13016958191</v>
      </c>
      <c r="H275" s="755"/>
      <c r="I275" s="755"/>
      <c r="J275" s="756">
        <v>43465</v>
      </c>
      <c r="K275" s="757"/>
      <c r="L275" s="758">
        <v>43462</v>
      </c>
      <c r="M275" s="759"/>
      <c r="N275" s="770">
        <v>10214287467</v>
      </c>
      <c r="O275" s="128">
        <f>142.84/111.82</f>
        <v>1.2774101234126276</v>
      </c>
      <c r="P275" s="129" t="s">
        <v>503</v>
      </c>
      <c r="Q275" s="760">
        <f>+G275/O275</f>
        <v>10190116668.42355</v>
      </c>
      <c r="R275" s="760"/>
      <c r="S275" s="246" t="s">
        <v>507</v>
      </c>
      <c r="T275" s="246"/>
      <c r="U275" s="246"/>
    </row>
    <row r="276" spans="2:21" ht="15" customHeight="1" x14ac:dyDescent="0.2">
      <c r="B276" s="797"/>
      <c r="C276" s="798"/>
      <c r="D276" s="754"/>
      <c r="E276" s="754"/>
      <c r="F276" s="79" t="s">
        <v>152</v>
      </c>
      <c r="G276" s="755">
        <v>30876023</v>
      </c>
      <c r="H276" s="755"/>
      <c r="I276" s="755"/>
      <c r="J276" s="756">
        <v>43465</v>
      </c>
      <c r="K276" s="757"/>
      <c r="L276" s="758">
        <v>43469</v>
      </c>
      <c r="M276" s="759"/>
      <c r="N276" s="771"/>
      <c r="O276" s="128">
        <f>142.84/111.82</f>
        <v>1.2774101234126276</v>
      </c>
      <c r="P276" s="129" t="s">
        <v>503</v>
      </c>
      <c r="Q276" s="760">
        <f>+G276/O276</f>
        <v>24170798.738868661</v>
      </c>
      <c r="R276" s="760"/>
      <c r="S276" s="246" t="s">
        <v>353</v>
      </c>
      <c r="T276" s="246"/>
      <c r="U276" s="246"/>
    </row>
    <row r="277" spans="2:21" ht="15" x14ac:dyDescent="0.2">
      <c r="B277" s="246" t="s">
        <v>718</v>
      </c>
      <c r="C277" s="246"/>
      <c r="D277" s="754"/>
      <c r="E277" s="754"/>
      <c r="F277" s="79" t="s">
        <v>152</v>
      </c>
      <c r="G277" s="777">
        <v>55856315730</v>
      </c>
      <c r="H277" s="777"/>
      <c r="I277" s="777"/>
      <c r="J277" s="756">
        <v>43830</v>
      </c>
      <c r="K277" s="757"/>
      <c r="L277" s="756">
        <v>43829</v>
      </c>
      <c r="M277" s="757"/>
      <c r="N277" s="170">
        <v>42105325891</v>
      </c>
      <c r="O277" s="176">
        <f>103.54/78.05</f>
        <v>1.3265855221012173</v>
      </c>
      <c r="P277" s="177" t="s">
        <v>719</v>
      </c>
      <c r="Q277" s="778">
        <f>+G277/O277</f>
        <v>42105325890.733047</v>
      </c>
      <c r="R277" s="778"/>
      <c r="S277" s="246" t="s">
        <v>720</v>
      </c>
      <c r="T277" s="246"/>
      <c r="U277" s="246"/>
    </row>
  </sheetData>
  <mergeCells count="1672">
    <mergeCell ref="B1:U1"/>
    <mergeCell ref="B2:U2"/>
    <mergeCell ref="B3:U3"/>
    <mergeCell ref="B4:C5"/>
    <mergeCell ref="D4:E5"/>
    <mergeCell ref="F4:F5"/>
    <mergeCell ref="G4:K4"/>
    <mergeCell ref="L4:M4"/>
    <mergeCell ref="N4:R4"/>
    <mergeCell ref="S4:U5"/>
    <mergeCell ref="B8:C8"/>
    <mergeCell ref="D8:E8"/>
    <mergeCell ref="G8:I8"/>
    <mergeCell ref="J8:K8"/>
    <mergeCell ref="L8:M8"/>
    <mergeCell ref="Q8:R8"/>
    <mergeCell ref="B7:C7"/>
    <mergeCell ref="D7:E7"/>
    <mergeCell ref="G7:I7"/>
    <mergeCell ref="J7:K7"/>
    <mergeCell ref="L7:M7"/>
    <mergeCell ref="Q7:R7"/>
    <mergeCell ref="G5:I5"/>
    <mergeCell ref="J5:K5"/>
    <mergeCell ref="L5:M5"/>
    <mergeCell ref="Q5:R5"/>
    <mergeCell ref="B6:C6"/>
    <mergeCell ref="D6:E6"/>
    <mergeCell ref="G6:I6"/>
    <mergeCell ref="J6:K6"/>
    <mergeCell ref="L6:M6"/>
    <mergeCell ref="Q6:R6"/>
    <mergeCell ref="B12:C12"/>
    <mergeCell ref="D12:E12"/>
    <mergeCell ref="G12:I12"/>
    <mergeCell ref="J12:K12"/>
    <mergeCell ref="L12:M12"/>
    <mergeCell ref="Q12:R12"/>
    <mergeCell ref="B11:C11"/>
    <mergeCell ref="D11:E11"/>
    <mergeCell ref="G11:I11"/>
    <mergeCell ref="J11:K11"/>
    <mergeCell ref="L11:M11"/>
    <mergeCell ref="Q11:R11"/>
    <mergeCell ref="S9:U9"/>
    <mergeCell ref="B10:C10"/>
    <mergeCell ref="D10:E10"/>
    <mergeCell ref="G10:I10"/>
    <mergeCell ref="J10:K10"/>
    <mergeCell ref="L10:M10"/>
    <mergeCell ref="Q10:R10"/>
    <mergeCell ref="S10:U10"/>
    <mergeCell ref="B9:C9"/>
    <mergeCell ref="D9:E9"/>
    <mergeCell ref="G9:I9"/>
    <mergeCell ref="J9:K9"/>
    <mergeCell ref="L9:M9"/>
    <mergeCell ref="Q9:R9"/>
    <mergeCell ref="S14:U14"/>
    <mergeCell ref="B15:C15"/>
    <mergeCell ref="D15:E15"/>
    <mergeCell ref="G15:I15"/>
    <mergeCell ref="J15:K15"/>
    <mergeCell ref="L15:M15"/>
    <mergeCell ref="Q15:R15"/>
    <mergeCell ref="S15:U15"/>
    <mergeCell ref="B14:C14"/>
    <mergeCell ref="D14:E14"/>
    <mergeCell ref="G14:I14"/>
    <mergeCell ref="J14:K14"/>
    <mergeCell ref="L14:M14"/>
    <mergeCell ref="Q14:R14"/>
    <mergeCell ref="B13:C13"/>
    <mergeCell ref="D13:E13"/>
    <mergeCell ref="G13:I13"/>
    <mergeCell ref="J13:K13"/>
    <mergeCell ref="L13:M13"/>
    <mergeCell ref="Q13:R13"/>
    <mergeCell ref="S18:U18"/>
    <mergeCell ref="B19:C19"/>
    <mergeCell ref="D19:E19"/>
    <mergeCell ref="G19:I19"/>
    <mergeCell ref="J19:K19"/>
    <mergeCell ref="L19:M19"/>
    <mergeCell ref="Q19:R19"/>
    <mergeCell ref="S19:U19"/>
    <mergeCell ref="B18:C18"/>
    <mergeCell ref="D18:E18"/>
    <mergeCell ref="G18:I18"/>
    <mergeCell ref="J18:K18"/>
    <mergeCell ref="L18:M18"/>
    <mergeCell ref="Q18:R18"/>
    <mergeCell ref="S16:U16"/>
    <mergeCell ref="B17:C17"/>
    <mergeCell ref="D17:E17"/>
    <mergeCell ref="G17:I17"/>
    <mergeCell ref="J17:K17"/>
    <mergeCell ref="L17:M17"/>
    <mergeCell ref="Q17:R17"/>
    <mergeCell ref="S17:U17"/>
    <mergeCell ref="B16:C16"/>
    <mergeCell ref="D16:E16"/>
    <mergeCell ref="G16:I16"/>
    <mergeCell ref="J16:K16"/>
    <mergeCell ref="L16:M16"/>
    <mergeCell ref="Q16:R16"/>
    <mergeCell ref="S22:U22"/>
    <mergeCell ref="B23:C23"/>
    <mergeCell ref="D23:E23"/>
    <mergeCell ref="G23:I23"/>
    <mergeCell ref="J23:K23"/>
    <mergeCell ref="L23:M23"/>
    <mergeCell ref="Q23:R23"/>
    <mergeCell ref="S23:U23"/>
    <mergeCell ref="B22:C22"/>
    <mergeCell ref="D22:E22"/>
    <mergeCell ref="G22:I22"/>
    <mergeCell ref="J22:K22"/>
    <mergeCell ref="L22:M22"/>
    <mergeCell ref="Q22:R22"/>
    <mergeCell ref="S20:U20"/>
    <mergeCell ref="B21:C21"/>
    <mergeCell ref="D21:E21"/>
    <mergeCell ref="G21:I21"/>
    <mergeCell ref="J21:K21"/>
    <mergeCell ref="L21:M21"/>
    <mergeCell ref="Q21:R21"/>
    <mergeCell ref="S21:U21"/>
    <mergeCell ref="B20:C20"/>
    <mergeCell ref="D20:E20"/>
    <mergeCell ref="G20:I20"/>
    <mergeCell ref="J20:K20"/>
    <mergeCell ref="L20:M20"/>
    <mergeCell ref="Q20:R20"/>
    <mergeCell ref="S26:U26"/>
    <mergeCell ref="B27:C27"/>
    <mergeCell ref="D27:E27"/>
    <mergeCell ref="G27:I27"/>
    <mergeCell ref="J27:K27"/>
    <mergeCell ref="L27:M27"/>
    <mergeCell ref="Q27:R27"/>
    <mergeCell ref="S27:U27"/>
    <mergeCell ref="B26:C26"/>
    <mergeCell ref="D26:E26"/>
    <mergeCell ref="G26:I26"/>
    <mergeCell ref="J26:K26"/>
    <mergeCell ref="L26:M26"/>
    <mergeCell ref="Q26:R26"/>
    <mergeCell ref="S24:U24"/>
    <mergeCell ref="B25:C25"/>
    <mergeCell ref="D25:E25"/>
    <mergeCell ref="G25:I25"/>
    <mergeCell ref="J25:K25"/>
    <mergeCell ref="L25:M25"/>
    <mergeCell ref="Q25:R25"/>
    <mergeCell ref="S25:U25"/>
    <mergeCell ref="B24:C24"/>
    <mergeCell ref="D24:E24"/>
    <mergeCell ref="G24:I24"/>
    <mergeCell ref="J24:K24"/>
    <mergeCell ref="L24:M24"/>
    <mergeCell ref="Q24:R24"/>
    <mergeCell ref="S30:U30"/>
    <mergeCell ref="B31:C31"/>
    <mergeCell ref="D31:E31"/>
    <mergeCell ref="G31:I31"/>
    <mergeCell ref="J31:K31"/>
    <mergeCell ref="L31:M31"/>
    <mergeCell ref="Q31:R31"/>
    <mergeCell ref="S31:U31"/>
    <mergeCell ref="B30:C30"/>
    <mergeCell ref="D30:E30"/>
    <mergeCell ref="G30:I30"/>
    <mergeCell ref="J30:K30"/>
    <mergeCell ref="L30:M30"/>
    <mergeCell ref="Q30:R30"/>
    <mergeCell ref="S28:U28"/>
    <mergeCell ref="B29:C29"/>
    <mergeCell ref="D29:E29"/>
    <mergeCell ref="G29:I29"/>
    <mergeCell ref="J29:K29"/>
    <mergeCell ref="L29:M29"/>
    <mergeCell ref="Q29:R29"/>
    <mergeCell ref="S29:U29"/>
    <mergeCell ref="B28:C28"/>
    <mergeCell ref="D28:E28"/>
    <mergeCell ref="G28:I28"/>
    <mergeCell ref="J28:K28"/>
    <mergeCell ref="L28:M28"/>
    <mergeCell ref="Q28:R28"/>
    <mergeCell ref="S34:U34"/>
    <mergeCell ref="B35:C35"/>
    <mergeCell ref="D35:E35"/>
    <mergeCell ref="G35:I35"/>
    <mergeCell ref="J35:K35"/>
    <mergeCell ref="L35:M35"/>
    <mergeCell ref="Q35:R35"/>
    <mergeCell ref="S35:U35"/>
    <mergeCell ref="B34:C34"/>
    <mergeCell ref="D34:E34"/>
    <mergeCell ref="G34:I34"/>
    <mergeCell ref="J34:K34"/>
    <mergeCell ref="L34:M34"/>
    <mergeCell ref="Q34:R34"/>
    <mergeCell ref="S32:U32"/>
    <mergeCell ref="B33:C33"/>
    <mergeCell ref="D33:E33"/>
    <mergeCell ref="G33:I33"/>
    <mergeCell ref="J33:K33"/>
    <mergeCell ref="L33:M33"/>
    <mergeCell ref="Q33:R33"/>
    <mergeCell ref="S33:U33"/>
    <mergeCell ref="B32:C32"/>
    <mergeCell ref="D32:E32"/>
    <mergeCell ref="G32:I32"/>
    <mergeCell ref="J32:K32"/>
    <mergeCell ref="L32:M32"/>
    <mergeCell ref="Q32:R32"/>
    <mergeCell ref="S38:U38"/>
    <mergeCell ref="B39:C39"/>
    <mergeCell ref="D39:E39"/>
    <mergeCell ref="G39:I39"/>
    <mergeCell ref="J39:K39"/>
    <mergeCell ref="L39:M39"/>
    <mergeCell ref="Q39:R39"/>
    <mergeCell ref="S39:U39"/>
    <mergeCell ref="B38:C38"/>
    <mergeCell ref="D38:E38"/>
    <mergeCell ref="G38:I38"/>
    <mergeCell ref="J38:K38"/>
    <mergeCell ref="L38:M38"/>
    <mergeCell ref="Q38:R38"/>
    <mergeCell ref="S36:U36"/>
    <mergeCell ref="B37:C37"/>
    <mergeCell ref="D37:E37"/>
    <mergeCell ref="G37:I37"/>
    <mergeCell ref="J37:K37"/>
    <mergeCell ref="L37:M37"/>
    <mergeCell ref="Q37:R37"/>
    <mergeCell ref="S37:U37"/>
    <mergeCell ref="B36:C36"/>
    <mergeCell ref="D36:E36"/>
    <mergeCell ref="G36:I36"/>
    <mergeCell ref="J36:K36"/>
    <mergeCell ref="L36:M36"/>
    <mergeCell ref="Q36:R36"/>
    <mergeCell ref="S42:U42"/>
    <mergeCell ref="B43:C43"/>
    <mergeCell ref="D43:E43"/>
    <mergeCell ref="G43:I43"/>
    <mergeCell ref="J43:K43"/>
    <mergeCell ref="L43:M43"/>
    <mergeCell ref="Q43:R43"/>
    <mergeCell ref="S43:U43"/>
    <mergeCell ref="B42:C42"/>
    <mergeCell ref="D42:E42"/>
    <mergeCell ref="G42:I42"/>
    <mergeCell ref="J42:K42"/>
    <mergeCell ref="L42:M42"/>
    <mergeCell ref="Q42:R42"/>
    <mergeCell ref="S40:U40"/>
    <mergeCell ref="B41:C41"/>
    <mergeCell ref="D41:E41"/>
    <mergeCell ref="G41:I41"/>
    <mergeCell ref="J41:K41"/>
    <mergeCell ref="L41:M41"/>
    <mergeCell ref="Q41:R41"/>
    <mergeCell ref="S41:U41"/>
    <mergeCell ref="B40:C40"/>
    <mergeCell ref="D40:E40"/>
    <mergeCell ref="G40:I40"/>
    <mergeCell ref="J40:K40"/>
    <mergeCell ref="L40:M40"/>
    <mergeCell ref="Q40:R40"/>
    <mergeCell ref="S46:U46"/>
    <mergeCell ref="B47:C47"/>
    <mergeCell ref="D47:E47"/>
    <mergeCell ref="G47:I47"/>
    <mergeCell ref="J47:K47"/>
    <mergeCell ref="L47:M47"/>
    <mergeCell ref="Q47:R47"/>
    <mergeCell ref="S47:U47"/>
    <mergeCell ref="B46:C46"/>
    <mergeCell ref="D46:E46"/>
    <mergeCell ref="G46:I46"/>
    <mergeCell ref="J46:K46"/>
    <mergeCell ref="L46:M46"/>
    <mergeCell ref="Q46:R46"/>
    <mergeCell ref="S44:U44"/>
    <mergeCell ref="B45:C45"/>
    <mergeCell ref="D45:E45"/>
    <mergeCell ref="G45:I45"/>
    <mergeCell ref="J45:K45"/>
    <mergeCell ref="L45:M45"/>
    <mergeCell ref="Q45:R45"/>
    <mergeCell ref="S45:U45"/>
    <mergeCell ref="B44:C44"/>
    <mergeCell ref="D44:E44"/>
    <mergeCell ref="G44:I44"/>
    <mergeCell ref="J44:K44"/>
    <mergeCell ref="L44:M44"/>
    <mergeCell ref="Q44:R44"/>
    <mergeCell ref="S50:U50"/>
    <mergeCell ref="B51:C51"/>
    <mergeCell ref="D51:E51"/>
    <mergeCell ref="G51:I51"/>
    <mergeCell ref="J51:K51"/>
    <mergeCell ref="L51:M51"/>
    <mergeCell ref="Q51:R51"/>
    <mergeCell ref="S51:U51"/>
    <mergeCell ref="B50:C50"/>
    <mergeCell ref="D50:E50"/>
    <mergeCell ref="G50:I50"/>
    <mergeCell ref="J50:K50"/>
    <mergeCell ref="L50:M50"/>
    <mergeCell ref="Q50:R50"/>
    <mergeCell ref="S48:U48"/>
    <mergeCell ref="B49:C49"/>
    <mergeCell ref="D49:E49"/>
    <mergeCell ref="G49:I49"/>
    <mergeCell ref="J49:K49"/>
    <mergeCell ref="L49:M49"/>
    <mergeCell ref="Q49:R49"/>
    <mergeCell ref="S49:U49"/>
    <mergeCell ref="B48:C48"/>
    <mergeCell ref="D48:E48"/>
    <mergeCell ref="G48:I48"/>
    <mergeCell ref="J48:K48"/>
    <mergeCell ref="L48:M48"/>
    <mergeCell ref="Q48:R48"/>
    <mergeCell ref="S54:U54"/>
    <mergeCell ref="B55:C55"/>
    <mergeCell ref="D55:E55"/>
    <mergeCell ref="G55:I55"/>
    <mergeCell ref="J55:K55"/>
    <mergeCell ref="L55:M55"/>
    <mergeCell ref="Q55:R55"/>
    <mergeCell ref="S55:U55"/>
    <mergeCell ref="B54:C54"/>
    <mergeCell ref="D54:E54"/>
    <mergeCell ref="G54:I54"/>
    <mergeCell ref="J54:K54"/>
    <mergeCell ref="L54:M54"/>
    <mergeCell ref="Q54:R54"/>
    <mergeCell ref="S52:U52"/>
    <mergeCell ref="B53:C53"/>
    <mergeCell ref="D53:E53"/>
    <mergeCell ref="G53:I53"/>
    <mergeCell ref="J53:K53"/>
    <mergeCell ref="L53:M53"/>
    <mergeCell ref="Q53:R53"/>
    <mergeCell ref="S53:U53"/>
    <mergeCell ref="B52:C52"/>
    <mergeCell ref="D52:E52"/>
    <mergeCell ref="G52:I52"/>
    <mergeCell ref="J52:K52"/>
    <mergeCell ref="L52:M52"/>
    <mergeCell ref="Q52:R52"/>
    <mergeCell ref="S58:U58"/>
    <mergeCell ref="B59:C59"/>
    <mergeCell ref="D59:E59"/>
    <mergeCell ref="G59:I59"/>
    <mergeCell ref="J59:K59"/>
    <mergeCell ref="L59:M59"/>
    <mergeCell ref="Q59:R59"/>
    <mergeCell ref="S59:U59"/>
    <mergeCell ref="B58:C58"/>
    <mergeCell ref="D58:E58"/>
    <mergeCell ref="G58:I58"/>
    <mergeCell ref="J58:K58"/>
    <mergeCell ref="L58:M58"/>
    <mergeCell ref="Q58:R58"/>
    <mergeCell ref="S56:U56"/>
    <mergeCell ref="B57:C57"/>
    <mergeCell ref="D57:E57"/>
    <mergeCell ref="G57:I57"/>
    <mergeCell ref="J57:K57"/>
    <mergeCell ref="L57:M57"/>
    <mergeCell ref="Q57:R57"/>
    <mergeCell ref="S57:U57"/>
    <mergeCell ref="B56:C56"/>
    <mergeCell ref="D56:E56"/>
    <mergeCell ref="G56:I56"/>
    <mergeCell ref="J56:K56"/>
    <mergeCell ref="L56:M56"/>
    <mergeCell ref="Q56:R56"/>
    <mergeCell ref="S62:U62"/>
    <mergeCell ref="B63:C63"/>
    <mergeCell ref="D63:E63"/>
    <mergeCell ref="G63:I63"/>
    <mergeCell ref="J63:K63"/>
    <mergeCell ref="L63:M63"/>
    <mergeCell ref="Q63:R63"/>
    <mergeCell ref="S63:U63"/>
    <mergeCell ref="B62:C62"/>
    <mergeCell ref="D62:E62"/>
    <mergeCell ref="G62:I62"/>
    <mergeCell ref="J62:K62"/>
    <mergeCell ref="L62:M62"/>
    <mergeCell ref="Q62:R62"/>
    <mergeCell ref="S60:U60"/>
    <mergeCell ref="B61:C61"/>
    <mergeCell ref="D61:E61"/>
    <mergeCell ref="G61:I61"/>
    <mergeCell ref="J61:K61"/>
    <mergeCell ref="L61:M61"/>
    <mergeCell ref="Q61:R61"/>
    <mergeCell ref="S61:U61"/>
    <mergeCell ref="B60:C60"/>
    <mergeCell ref="D60:E60"/>
    <mergeCell ref="G60:I60"/>
    <mergeCell ref="J60:K60"/>
    <mergeCell ref="L60:M60"/>
    <mergeCell ref="Q60:R60"/>
    <mergeCell ref="S66:U66"/>
    <mergeCell ref="B67:C67"/>
    <mergeCell ref="D67:E67"/>
    <mergeCell ref="G67:I67"/>
    <mergeCell ref="J67:K67"/>
    <mergeCell ref="L67:M67"/>
    <mergeCell ref="Q67:R67"/>
    <mergeCell ref="S67:U67"/>
    <mergeCell ref="B66:C66"/>
    <mergeCell ref="D66:E66"/>
    <mergeCell ref="G66:I66"/>
    <mergeCell ref="J66:K66"/>
    <mergeCell ref="L66:M66"/>
    <mergeCell ref="Q66:R66"/>
    <mergeCell ref="S64:U64"/>
    <mergeCell ref="B65:C65"/>
    <mergeCell ref="D65:E65"/>
    <mergeCell ref="G65:I65"/>
    <mergeCell ref="J65:K65"/>
    <mergeCell ref="L65:M65"/>
    <mergeCell ref="Q65:R65"/>
    <mergeCell ref="S65:U65"/>
    <mergeCell ref="B64:C64"/>
    <mergeCell ref="D64:E64"/>
    <mergeCell ref="G64:I64"/>
    <mergeCell ref="J64:K64"/>
    <mergeCell ref="L64:M64"/>
    <mergeCell ref="Q64:R64"/>
    <mergeCell ref="S70:U70"/>
    <mergeCell ref="B71:C71"/>
    <mergeCell ref="D71:E71"/>
    <mergeCell ref="G71:I71"/>
    <mergeCell ref="J71:K71"/>
    <mergeCell ref="L71:M71"/>
    <mergeCell ref="Q71:R71"/>
    <mergeCell ref="S71:U71"/>
    <mergeCell ref="B70:C70"/>
    <mergeCell ref="D70:E70"/>
    <mergeCell ref="G70:I70"/>
    <mergeCell ref="J70:K70"/>
    <mergeCell ref="L70:M70"/>
    <mergeCell ref="Q70:R70"/>
    <mergeCell ref="S68:U68"/>
    <mergeCell ref="B69:C69"/>
    <mergeCell ref="D69:E69"/>
    <mergeCell ref="G69:I69"/>
    <mergeCell ref="J69:K69"/>
    <mergeCell ref="L69:M69"/>
    <mergeCell ref="Q69:R69"/>
    <mergeCell ref="S69:U69"/>
    <mergeCell ref="B68:C68"/>
    <mergeCell ref="D68:E68"/>
    <mergeCell ref="G68:I68"/>
    <mergeCell ref="J68:K68"/>
    <mergeCell ref="L68:M68"/>
    <mergeCell ref="Q68:R68"/>
    <mergeCell ref="S74:U74"/>
    <mergeCell ref="B75:C75"/>
    <mergeCell ref="D75:E75"/>
    <mergeCell ref="G75:I75"/>
    <mergeCell ref="J75:K75"/>
    <mergeCell ref="L75:M75"/>
    <mergeCell ref="Q75:R75"/>
    <mergeCell ref="S75:U75"/>
    <mergeCell ref="B74:C74"/>
    <mergeCell ref="D74:E74"/>
    <mergeCell ref="G74:I74"/>
    <mergeCell ref="J74:K74"/>
    <mergeCell ref="L74:M74"/>
    <mergeCell ref="Q74:R74"/>
    <mergeCell ref="S72:U72"/>
    <mergeCell ref="B73:C73"/>
    <mergeCell ref="D73:E73"/>
    <mergeCell ref="G73:I73"/>
    <mergeCell ref="J73:K73"/>
    <mergeCell ref="L73:M73"/>
    <mergeCell ref="Q73:R73"/>
    <mergeCell ref="S73:U73"/>
    <mergeCell ref="B72:C72"/>
    <mergeCell ref="D72:E72"/>
    <mergeCell ref="G72:I72"/>
    <mergeCell ref="J72:K72"/>
    <mergeCell ref="L72:M72"/>
    <mergeCell ref="Q72:R72"/>
    <mergeCell ref="S78:U78"/>
    <mergeCell ref="B79:C79"/>
    <mergeCell ref="D79:E79"/>
    <mergeCell ref="G79:I79"/>
    <mergeCell ref="J79:K79"/>
    <mergeCell ref="L79:M79"/>
    <mergeCell ref="Q79:R79"/>
    <mergeCell ref="S79:U79"/>
    <mergeCell ref="B78:C78"/>
    <mergeCell ref="D78:E78"/>
    <mergeCell ref="G78:I78"/>
    <mergeCell ref="J78:K78"/>
    <mergeCell ref="L78:M78"/>
    <mergeCell ref="Q78:R78"/>
    <mergeCell ref="S76:U76"/>
    <mergeCell ref="B77:C77"/>
    <mergeCell ref="D77:E77"/>
    <mergeCell ref="G77:I77"/>
    <mergeCell ref="J77:K77"/>
    <mergeCell ref="L77:M77"/>
    <mergeCell ref="Q77:R77"/>
    <mergeCell ref="S77:U77"/>
    <mergeCell ref="B76:C76"/>
    <mergeCell ref="D76:E76"/>
    <mergeCell ref="G76:I76"/>
    <mergeCell ref="J76:K76"/>
    <mergeCell ref="L76:M76"/>
    <mergeCell ref="Q76:R76"/>
    <mergeCell ref="D82:E82"/>
    <mergeCell ref="G82:I82"/>
    <mergeCell ref="J82:K82"/>
    <mergeCell ref="L82:M82"/>
    <mergeCell ref="Q82:R82"/>
    <mergeCell ref="S82:U82"/>
    <mergeCell ref="S80:U80"/>
    <mergeCell ref="B81:C81"/>
    <mergeCell ref="D81:E81"/>
    <mergeCell ref="G81:I81"/>
    <mergeCell ref="J81:K81"/>
    <mergeCell ref="L81:M81"/>
    <mergeCell ref="Q81:R81"/>
    <mergeCell ref="S81:U81"/>
    <mergeCell ref="B80:C80"/>
    <mergeCell ref="D80:E80"/>
    <mergeCell ref="G80:I80"/>
    <mergeCell ref="J80:K80"/>
    <mergeCell ref="L80:M80"/>
    <mergeCell ref="Q80:R80"/>
    <mergeCell ref="S84:U84"/>
    <mergeCell ref="D85:E85"/>
    <mergeCell ref="G85:H85"/>
    <mergeCell ref="J85:K85"/>
    <mergeCell ref="L85:M85"/>
    <mergeCell ref="Q85:R85"/>
    <mergeCell ref="S85:U85"/>
    <mergeCell ref="B84:C84"/>
    <mergeCell ref="D84:E84"/>
    <mergeCell ref="G84:I84"/>
    <mergeCell ref="J84:K84"/>
    <mergeCell ref="L84:M84"/>
    <mergeCell ref="Q84:R84"/>
    <mergeCell ref="D83:E83"/>
    <mergeCell ref="G83:I83"/>
    <mergeCell ref="J83:K83"/>
    <mergeCell ref="L83:M83"/>
    <mergeCell ref="Q83:R83"/>
    <mergeCell ref="S83:U83"/>
    <mergeCell ref="D88:E88"/>
    <mergeCell ref="G88:H88"/>
    <mergeCell ref="J88:K88"/>
    <mergeCell ref="L88:M88"/>
    <mergeCell ref="Q88:R88"/>
    <mergeCell ref="S88:U88"/>
    <mergeCell ref="D87:E87"/>
    <mergeCell ref="G87:H87"/>
    <mergeCell ref="J87:K87"/>
    <mergeCell ref="L87:M87"/>
    <mergeCell ref="Q87:R87"/>
    <mergeCell ref="S87:U87"/>
    <mergeCell ref="D86:E86"/>
    <mergeCell ref="G86:H86"/>
    <mergeCell ref="J86:K86"/>
    <mergeCell ref="L86:M86"/>
    <mergeCell ref="Q86:R86"/>
    <mergeCell ref="S86:U86"/>
    <mergeCell ref="D91:E91"/>
    <mergeCell ref="G91:H91"/>
    <mergeCell ref="J91:K91"/>
    <mergeCell ref="L91:M91"/>
    <mergeCell ref="Q91:R91"/>
    <mergeCell ref="S91:U91"/>
    <mergeCell ref="D90:E90"/>
    <mergeCell ref="G90:H90"/>
    <mergeCell ref="J90:K90"/>
    <mergeCell ref="L90:M90"/>
    <mergeCell ref="Q90:R90"/>
    <mergeCell ref="S90:U90"/>
    <mergeCell ref="D89:E89"/>
    <mergeCell ref="G89:H89"/>
    <mergeCell ref="J89:K89"/>
    <mergeCell ref="L89:M89"/>
    <mergeCell ref="Q89:R89"/>
    <mergeCell ref="S89:U89"/>
    <mergeCell ref="D94:E94"/>
    <mergeCell ref="G94:H94"/>
    <mergeCell ref="J94:K94"/>
    <mergeCell ref="L94:M94"/>
    <mergeCell ref="Q94:R94"/>
    <mergeCell ref="S94:U94"/>
    <mergeCell ref="D93:E93"/>
    <mergeCell ref="G93:H93"/>
    <mergeCell ref="J93:K93"/>
    <mergeCell ref="L93:M93"/>
    <mergeCell ref="Q93:R93"/>
    <mergeCell ref="S93:U93"/>
    <mergeCell ref="D92:E92"/>
    <mergeCell ref="G92:H92"/>
    <mergeCell ref="J92:K92"/>
    <mergeCell ref="L92:M92"/>
    <mergeCell ref="Q92:R92"/>
    <mergeCell ref="S92:U92"/>
    <mergeCell ref="D97:E97"/>
    <mergeCell ref="G97:H97"/>
    <mergeCell ref="J97:K97"/>
    <mergeCell ref="L97:M97"/>
    <mergeCell ref="Q97:R97"/>
    <mergeCell ref="S97:U97"/>
    <mergeCell ref="D96:E96"/>
    <mergeCell ref="G96:H96"/>
    <mergeCell ref="J96:K96"/>
    <mergeCell ref="L96:M96"/>
    <mergeCell ref="Q96:R96"/>
    <mergeCell ref="S96:U96"/>
    <mergeCell ref="D95:E95"/>
    <mergeCell ref="G95:H95"/>
    <mergeCell ref="J95:K95"/>
    <mergeCell ref="L95:M95"/>
    <mergeCell ref="Q95:R95"/>
    <mergeCell ref="S95:U95"/>
    <mergeCell ref="D100:E100"/>
    <mergeCell ref="G100:H100"/>
    <mergeCell ref="L100:M100"/>
    <mergeCell ref="Q100:R100"/>
    <mergeCell ref="S100:U100"/>
    <mergeCell ref="D101:E101"/>
    <mergeCell ref="G101:H101"/>
    <mergeCell ref="L101:M101"/>
    <mergeCell ref="Q101:R101"/>
    <mergeCell ref="S101:U101"/>
    <mergeCell ref="D98:E98"/>
    <mergeCell ref="G98:H98"/>
    <mergeCell ref="L98:M98"/>
    <mergeCell ref="Q98:R98"/>
    <mergeCell ref="S98:U98"/>
    <mergeCell ref="D99:E99"/>
    <mergeCell ref="G99:H99"/>
    <mergeCell ref="L99:M99"/>
    <mergeCell ref="Q99:R99"/>
    <mergeCell ref="S99:U99"/>
    <mergeCell ref="D104:E104"/>
    <mergeCell ref="G104:H104"/>
    <mergeCell ref="L104:M104"/>
    <mergeCell ref="Q104:R104"/>
    <mergeCell ref="S104:U104"/>
    <mergeCell ref="D105:E105"/>
    <mergeCell ref="G105:H105"/>
    <mergeCell ref="L105:M105"/>
    <mergeCell ref="Q105:R105"/>
    <mergeCell ref="S105:U105"/>
    <mergeCell ref="D102:E102"/>
    <mergeCell ref="G102:H102"/>
    <mergeCell ref="L102:M102"/>
    <mergeCell ref="Q102:R102"/>
    <mergeCell ref="S102:U102"/>
    <mergeCell ref="D103:E103"/>
    <mergeCell ref="G103:H103"/>
    <mergeCell ref="L103:M103"/>
    <mergeCell ref="Q103:R103"/>
    <mergeCell ref="S103:U103"/>
    <mergeCell ref="D108:E108"/>
    <mergeCell ref="G108:H108"/>
    <mergeCell ref="L108:M108"/>
    <mergeCell ref="Q108:R108"/>
    <mergeCell ref="S108:U108"/>
    <mergeCell ref="D109:E109"/>
    <mergeCell ref="G109:H109"/>
    <mergeCell ref="L109:M109"/>
    <mergeCell ref="Q109:R109"/>
    <mergeCell ref="S109:U109"/>
    <mergeCell ref="D106:E106"/>
    <mergeCell ref="G106:H106"/>
    <mergeCell ref="L106:M106"/>
    <mergeCell ref="Q106:R106"/>
    <mergeCell ref="S106:U106"/>
    <mergeCell ref="D107:E107"/>
    <mergeCell ref="G107:H107"/>
    <mergeCell ref="L107:M107"/>
    <mergeCell ref="Q107:R107"/>
    <mergeCell ref="S107:U107"/>
    <mergeCell ref="S112:U112"/>
    <mergeCell ref="B113:C113"/>
    <mergeCell ref="D113:E113"/>
    <mergeCell ref="G113:I113"/>
    <mergeCell ref="J113:K113"/>
    <mergeCell ref="L113:M113"/>
    <mergeCell ref="Q113:R113"/>
    <mergeCell ref="S113:U113"/>
    <mergeCell ref="B112:C112"/>
    <mergeCell ref="D112:E112"/>
    <mergeCell ref="G112:I112"/>
    <mergeCell ref="J112:K112"/>
    <mergeCell ref="L112:M112"/>
    <mergeCell ref="Q112:R112"/>
    <mergeCell ref="D110:E110"/>
    <mergeCell ref="G110:H110"/>
    <mergeCell ref="L110:M110"/>
    <mergeCell ref="Q110:R110"/>
    <mergeCell ref="S110:U110"/>
    <mergeCell ref="G111:H111"/>
    <mergeCell ref="Q111:R111"/>
    <mergeCell ref="G118:I118"/>
    <mergeCell ref="J118:K118"/>
    <mergeCell ref="L118:M118"/>
    <mergeCell ref="Q118:R118"/>
    <mergeCell ref="B119:C119"/>
    <mergeCell ref="D119:E119"/>
    <mergeCell ref="G119:I119"/>
    <mergeCell ref="J119:K119"/>
    <mergeCell ref="L119:M119"/>
    <mergeCell ref="Q119:R119"/>
    <mergeCell ref="G114:H114"/>
    <mergeCell ref="Q114:R114"/>
    <mergeCell ref="B116:U116"/>
    <mergeCell ref="B117:C118"/>
    <mergeCell ref="D117:E118"/>
    <mergeCell ref="F117:F118"/>
    <mergeCell ref="G117:K117"/>
    <mergeCell ref="L117:M117"/>
    <mergeCell ref="N117:R117"/>
    <mergeCell ref="S117:U118"/>
    <mergeCell ref="S121:U121"/>
    <mergeCell ref="B122:C122"/>
    <mergeCell ref="D122:E122"/>
    <mergeCell ref="G122:I122"/>
    <mergeCell ref="J122:K122"/>
    <mergeCell ref="L122:M122"/>
    <mergeCell ref="Q122:R122"/>
    <mergeCell ref="S122:U122"/>
    <mergeCell ref="B121:C121"/>
    <mergeCell ref="D121:E121"/>
    <mergeCell ref="G121:I121"/>
    <mergeCell ref="J121:K121"/>
    <mergeCell ref="L121:M121"/>
    <mergeCell ref="Q121:R121"/>
    <mergeCell ref="S119:U119"/>
    <mergeCell ref="B120:C120"/>
    <mergeCell ref="D120:E120"/>
    <mergeCell ref="G120:I120"/>
    <mergeCell ref="J120:K120"/>
    <mergeCell ref="L120:M120"/>
    <mergeCell ref="Q120:R120"/>
    <mergeCell ref="S120:U120"/>
    <mergeCell ref="S125:U125"/>
    <mergeCell ref="B126:C126"/>
    <mergeCell ref="D126:E126"/>
    <mergeCell ref="G126:I126"/>
    <mergeCell ref="J126:K126"/>
    <mergeCell ref="L126:M126"/>
    <mergeCell ref="Q126:R126"/>
    <mergeCell ref="S126:U126"/>
    <mergeCell ref="B125:C125"/>
    <mergeCell ref="D125:E125"/>
    <mergeCell ref="G125:I125"/>
    <mergeCell ref="J125:K125"/>
    <mergeCell ref="L125:M125"/>
    <mergeCell ref="Q125:R125"/>
    <mergeCell ref="S123:U123"/>
    <mergeCell ref="B124:C124"/>
    <mergeCell ref="D124:E124"/>
    <mergeCell ref="G124:I124"/>
    <mergeCell ref="J124:K124"/>
    <mergeCell ref="L124:M124"/>
    <mergeCell ref="Q124:R124"/>
    <mergeCell ref="S124:U124"/>
    <mergeCell ref="B123:C123"/>
    <mergeCell ref="D123:E123"/>
    <mergeCell ref="G123:I123"/>
    <mergeCell ref="J123:K123"/>
    <mergeCell ref="L123:M123"/>
    <mergeCell ref="Q123:R123"/>
    <mergeCell ref="S129:U129"/>
    <mergeCell ref="B130:C130"/>
    <mergeCell ref="D130:E130"/>
    <mergeCell ref="G130:I130"/>
    <mergeCell ref="J130:K130"/>
    <mergeCell ref="L130:M130"/>
    <mergeCell ref="Q130:R130"/>
    <mergeCell ref="S130:U130"/>
    <mergeCell ref="B129:C129"/>
    <mergeCell ref="D129:E129"/>
    <mergeCell ref="G129:I129"/>
    <mergeCell ref="J129:K129"/>
    <mergeCell ref="L129:M129"/>
    <mergeCell ref="Q129:R129"/>
    <mergeCell ref="S127:U127"/>
    <mergeCell ref="B128:C128"/>
    <mergeCell ref="D128:E128"/>
    <mergeCell ref="G128:I128"/>
    <mergeCell ref="J128:K128"/>
    <mergeCell ref="L128:M128"/>
    <mergeCell ref="Q128:R128"/>
    <mergeCell ref="S128:U128"/>
    <mergeCell ref="B127:C127"/>
    <mergeCell ref="D127:E127"/>
    <mergeCell ref="G127:I127"/>
    <mergeCell ref="J127:K127"/>
    <mergeCell ref="L127:M127"/>
    <mergeCell ref="Q127:R127"/>
    <mergeCell ref="S133:U133"/>
    <mergeCell ref="B134:C134"/>
    <mergeCell ref="D134:E134"/>
    <mergeCell ref="G134:I134"/>
    <mergeCell ref="J134:K134"/>
    <mergeCell ref="L134:M134"/>
    <mergeCell ref="Q134:R134"/>
    <mergeCell ref="S134:U134"/>
    <mergeCell ref="B133:C133"/>
    <mergeCell ref="D133:E133"/>
    <mergeCell ref="G133:I133"/>
    <mergeCell ref="J133:K133"/>
    <mergeCell ref="L133:M133"/>
    <mergeCell ref="Q133:R133"/>
    <mergeCell ref="S131:U131"/>
    <mergeCell ref="B132:C132"/>
    <mergeCell ref="D132:E132"/>
    <mergeCell ref="G132:I132"/>
    <mergeCell ref="J132:K132"/>
    <mergeCell ref="L132:M132"/>
    <mergeCell ref="Q132:R132"/>
    <mergeCell ref="S132:U132"/>
    <mergeCell ref="B131:C131"/>
    <mergeCell ref="D131:E131"/>
    <mergeCell ref="G131:I131"/>
    <mergeCell ref="J131:K131"/>
    <mergeCell ref="L131:M131"/>
    <mergeCell ref="Q131:R131"/>
    <mergeCell ref="S137:U137"/>
    <mergeCell ref="B138:C138"/>
    <mergeCell ref="D138:E138"/>
    <mergeCell ref="G138:I138"/>
    <mergeCell ref="J138:K138"/>
    <mergeCell ref="L138:M138"/>
    <mergeCell ref="Q138:R138"/>
    <mergeCell ref="S138:U138"/>
    <mergeCell ref="B137:C137"/>
    <mergeCell ref="D137:E137"/>
    <mergeCell ref="G137:I137"/>
    <mergeCell ref="J137:K137"/>
    <mergeCell ref="L137:M137"/>
    <mergeCell ref="Q137:R137"/>
    <mergeCell ref="S135:U135"/>
    <mergeCell ref="B136:C136"/>
    <mergeCell ref="D136:E136"/>
    <mergeCell ref="G136:I136"/>
    <mergeCell ref="J136:K136"/>
    <mergeCell ref="L136:M136"/>
    <mergeCell ref="Q136:R136"/>
    <mergeCell ref="S136:U136"/>
    <mergeCell ref="B135:C135"/>
    <mergeCell ref="D135:E135"/>
    <mergeCell ref="G135:I135"/>
    <mergeCell ref="J135:K135"/>
    <mergeCell ref="L135:M135"/>
    <mergeCell ref="Q135:R135"/>
    <mergeCell ref="B141:C141"/>
    <mergeCell ref="D141:E141"/>
    <mergeCell ref="G141:I141"/>
    <mergeCell ref="J141:K141"/>
    <mergeCell ref="L141:M141"/>
    <mergeCell ref="Q141:R141"/>
    <mergeCell ref="S141:U141"/>
    <mergeCell ref="B142:U142"/>
    <mergeCell ref="S139:U139"/>
    <mergeCell ref="B140:C140"/>
    <mergeCell ref="D140:E140"/>
    <mergeCell ref="G140:I140"/>
    <mergeCell ref="J140:K140"/>
    <mergeCell ref="L140:M140"/>
    <mergeCell ref="Q140:R140"/>
    <mergeCell ref="S140:U140"/>
    <mergeCell ref="B139:C139"/>
    <mergeCell ref="D139:E139"/>
    <mergeCell ref="G139:I139"/>
    <mergeCell ref="J139:K139"/>
    <mergeCell ref="L139:M139"/>
    <mergeCell ref="Q139:R139"/>
    <mergeCell ref="B145:C145"/>
    <mergeCell ref="D145:E145"/>
    <mergeCell ref="G145:I145"/>
    <mergeCell ref="J145:K145"/>
    <mergeCell ref="L145:M145"/>
    <mergeCell ref="Q145:R145"/>
    <mergeCell ref="S145:U145"/>
    <mergeCell ref="B143:C144"/>
    <mergeCell ref="D143:E144"/>
    <mergeCell ref="F143:F144"/>
    <mergeCell ref="G143:K143"/>
    <mergeCell ref="N143:R143"/>
    <mergeCell ref="S143:U144"/>
    <mergeCell ref="L143:M143"/>
    <mergeCell ref="G144:I144"/>
    <mergeCell ref="J144:K144"/>
    <mergeCell ref="L144:M144"/>
    <mergeCell ref="Q144:R144"/>
    <mergeCell ref="S148:U148"/>
    <mergeCell ref="D149:E149"/>
    <mergeCell ref="J149:K149"/>
    <mergeCell ref="L149:M149"/>
    <mergeCell ref="Q149:R149"/>
    <mergeCell ref="S149:U149"/>
    <mergeCell ref="B148:C148"/>
    <mergeCell ref="D148:E148"/>
    <mergeCell ref="G148:I148"/>
    <mergeCell ref="J148:K148"/>
    <mergeCell ref="L148:M148"/>
    <mergeCell ref="Q148:R148"/>
    <mergeCell ref="B149:C149"/>
    <mergeCell ref="G149:I149"/>
    <mergeCell ref="G150:H150"/>
    <mergeCell ref="S146:U146"/>
    <mergeCell ref="B147:C147"/>
    <mergeCell ref="D147:E147"/>
    <mergeCell ref="G147:I147"/>
    <mergeCell ref="J147:K147"/>
    <mergeCell ref="L147:M147"/>
    <mergeCell ref="Q147:R147"/>
    <mergeCell ref="S147:U147"/>
    <mergeCell ref="B146:C146"/>
    <mergeCell ref="D146:E146"/>
    <mergeCell ref="G146:I146"/>
    <mergeCell ref="J146:K146"/>
    <mergeCell ref="L146:M146"/>
    <mergeCell ref="Q146:R146"/>
    <mergeCell ref="S152:U152"/>
    <mergeCell ref="B153:C153"/>
    <mergeCell ref="D153:E153"/>
    <mergeCell ref="G153:I153"/>
    <mergeCell ref="J153:K153"/>
    <mergeCell ref="L153:M153"/>
    <mergeCell ref="Q153:R153"/>
    <mergeCell ref="S153:U153"/>
    <mergeCell ref="B152:C152"/>
    <mergeCell ref="D152:E152"/>
    <mergeCell ref="G152:I152"/>
    <mergeCell ref="J152:K152"/>
    <mergeCell ref="L152:M152"/>
    <mergeCell ref="Q152:R152"/>
    <mergeCell ref="S150:U150"/>
    <mergeCell ref="B151:C151"/>
    <mergeCell ref="D151:E151"/>
    <mergeCell ref="G151:I151"/>
    <mergeCell ref="J151:K151"/>
    <mergeCell ref="L151:M151"/>
    <mergeCell ref="Q151:R151"/>
    <mergeCell ref="S151:U151"/>
    <mergeCell ref="D150:E150"/>
    <mergeCell ref="J150:K150"/>
    <mergeCell ref="L150:M150"/>
    <mergeCell ref="Q150:R150"/>
    <mergeCell ref="S156:U156"/>
    <mergeCell ref="B157:C157"/>
    <mergeCell ref="D157:E157"/>
    <mergeCell ref="G157:I157"/>
    <mergeCell ref="J157:K157"/>
    <mergeCell ref="L157:M157"/>
    <mergeCell ref="Q157:R157"/>
    <mergeCell ref="S157:U157"/>
    <mergeCell ref="B156:C156"/>
    <mergeCell ref="D156:E156"/>
    <mergeCell ref="G156:I156"/>
    <mergeCell ref="J156:K156"/>
    <mergeCell ref="L156:M156"/>
    <mergeCell ref="Q156:R156"/>
    <mergeCell ref="B159:C159"/>
    <mergeCell ref="D159:E159"/>
    <mergeCell ref="S154:U154"/>
    <mergeCell ref="B155:C155"/>
    <mergeCell ref="D155:E155"/>
    <mergeCell ref="G155:I155"/>
    <mergeCell ref="J155:K155"/>
    <mergeCell ref="L155:M155"/>
    <mergeCell ref="Q155:R155"/>
    <mergeCell ref="S155:U155"/>
    <mergeCell ref="B154:C154"/>
    <mergeCell ref="D154:E154"/>
    <mergeCell ref="G154:I154"/>
    <mergeCell ref="J154:K154"/>
    <mergeCell ref="L154:M154"/>
    <mergeCell ref="Q154:R154"/>
    <mergeCell ref="B163:C163"/>
    <mergeCell ref="D163:E163"/>
    <mergeCell ref="G163:I163"/>
    <mergeCell ref="J163:K163"/>
    <mergeCell ref="L163:M163"/>
    <mergeCell ref="Q163:R163"/>
    <mergeCell ref="S163:U163"/>
    <mergeCell ref="L161:M161"/>
    <mergeCell ref="G162:I162"/>
    <mergeCell ref="J162:K162"/>
    <mergeCell ref="L162:M162"/>
    <mergeCell ref="Q162:R162"/>
    <mergeCell ref="S158:U158"/>
    <mergeCell ref="B158:C158"/>
    <mergeCell ref="D158:E158"/>
    <mergeCell ref="G158:I158"/>
    <mergeCell ref="J158:K158"/>
    <mergeCell ref="L158:M158"/>
    <mergeCell ref="Q158:R158"/>
    <mergeCell ref="G159:I159"/>
    <mergeCell ref="J159:K159"/>
    <mergeCell ref="L159:M159"/>
    <mergeCell ref="Q159:R159"/>
    <mergeCell ref="S159:U159"/>
    <mergeCell ref="B160:U160"/>
    <mergeCell ref="B161:C162"/>
    <mergeCell ref="D161:E162"/>
    <mergeCell ref="F161:F162"/>
    <mergeCell ref="G161:K161"/>
    <mergeCell ref="N161:R161"/>
    <mergeCell ref="S161:U162"/>
    <mergeCell ref="Q168:R168"/>
    <mergeCell ref="B173:U173"/>
    <mergeCell ref="S166:U166"/>
    <mergeCell ref="B167:C167"/>
    <mergeCell ref="D167:E167"/>
    <mergeCell ref="G167:I167"/>
    <mergeCell ref="J167:K167"/>
    <mergeCell ref="L167:M167"/>
    <mergeCell ref="Q167:R167"/>
    <mergeCell ref="S167:U167"/>
    <mergeCell ref="B166:C166"/>
    <mergeCell ref="D166:E166"/>
    <mergeCell ref="G166:I166"/>
    <mergeCell ref="J166:K166"/>
    <mergeCell ref="L166:M166"/>
    <mergeCell ref="Q166:R166"/>
    <mergeCell ref="S164:U164"/>
    <mergeCell ref="B165:C165"/>
    <mergeCell ref="D165:E165"/>
    <mergeCell ref="G165:I165"/>
    <mergeCell ref="J165:K165"/>
    <mergeCell ref="L165:M165"/>
    <mergeCell ref="Q165:R165"/>
    <mergeCell ref="S165:U165"/>
    <mergeCell ref="B164:C164"/>
    <mergeCell ref="D164:E164"/>
    <mergeCell ref="G164:I164"/>
    <mergeCell ref="J164:K164"/>
    <mergeCell ref="L164:M164"/>
    <mergeCell ref="Q164:R164"/>
    <mergeCell ref="S168:U168"/>
    <mergeCell ref="B169:C169"/>
    <mergeCell ref="L174:M174"/>
    <mergeCell ref="G175:I175"/>
    <mergeCell ref="J175:K175"/>
    <mergeCell ref="L175:M175"/>
    <mergeCell ref="Q175:R175"/>
    <mergeCell ref="B174:C175"/>
    <mergeCell ref="D174:E175"/>
    <mergeCell ref="F174:F175"/>
    <mergeCell ref="G174:K174"/>
    <mergeCell ref="N174:R174"/>
    <mergeCell ref="S174:U175"/>
    <mergeCell ref="S170:U170"/>
    <mergeCell ref="B170:C170"/>
    <mergeCell ref="D170:E170"/>
    <mergeCell ref="G170:I170"/>
    <mergeCell ref="J170:K170"/>
    <mergeCell ref="L170:M170"/>
    <mergeCell ref="Q170:R170"/>
    <mergeCell ref="B171:C171"/>
    <mergeCell ref="D171:E171"/>
    <mergeCell ref="G171:I171"/>
    <mergeCell ref="J171:K171"/>
    <mergeCell ref="L171:M171"/>
    <mergeCell ref="Q171:R171"/>
    <mergeCell ref="S171:U171"/>
    <mergeCell ref="S177:U177"/>
    <mergeCell ref="B178:C178"/>
    <mergeCell ref="D178:E178"/>
    <mergeCell ref="G178:I178"/>
    <mergeCell ref="J178:K178"/>
    <mergeCell ref="L178:M178"/>
    <mergeCell ref="Q178:R178"/>
    <mergeCell ref="S178:U178"/>
    <mergeCell ref="B177:C177"/>
    <mergeCell ref="D177:E177"/>
    <mergeCell ref="G177:I177"/>
    <mergeCell ref="J177:K177"/>
    <mergeCell ref="L177:M177"/>
    <mergeCell ref="Q177:R177"/>
    <mergeCell ref="B176:C176"/>
    <mergeCell ref="D176:E176"/>
    <mergeCell ref="G176:I176"/>
    <mergeCell ref="J176:K176"/>
    <mergeCell ref="L176:M176"/>
    <mergeCell ref="Q176:R176"/>
    <mergeCell ref="S176:U176"/>
    <mergeCell ref="S181:U181"/>
    <mergeCell ref="B182:C182"/>
    <mergeCell ref="D182:E182"/>
    <mergeCell ref="G182:I182"/>
    <mergeCell ref="J182:K182"/>
    <mergeCell ref="L182:M182"/>
    <mergeCell ref="Q182:R182"/>
    <mergeCell ref="S182:U182"/>
    <mergeCell ref="B181:C181"/>
    <mergeCell ref="D181:E181"/>
    <mergeCell ref="G181:I181"/>
    <mergeCell ref="J181:K181"/>
    <mergeCell ref="L181:M181"/>
    <mergeCell ref="Q181:R181"/>
    <mergeCell ref="S179:U179"/>
    <mergeCell ref="B180:C180"/>
    <mergeCell ref="D180:E180"/>
    <mergeCell ref="G180:I180"/>
    <mergeCell ref="J180:K180"/>
    <mergeCell ref="L180:M180"/>
    <mergeCell ref="Q180:R180"/>
    <mergeCell ref="S180:U180"/>
    <mergeCell ref="B179:C179"/>
    <mergeCell ref="D179:E179"/>
    <mergeCell ref="G179:I179"/>
    <mergeCell ref="J179:K179"/>
    <mergeCell ref="L179:M179"/>
    <mergeCell ref="Q179:R179"/>
    <mergeCell ref="S185:U185"/>
    <mergeCell ref="B186:C186"/>
    <mergeCell ref="D186:E186"/>
    <mergeCell ref="G186:I186"/>
    <mergeCell ref="J186:K186"/>
    <mergeCell ref="L186:M186"/>
    <mergeCell ref="Q186:R186"/>
    <mergeCell ref="S186:U186"/>
    <mergeCell ref="B185:C185"/>
    <mergeCell ref="D185:E185"/>
    <mergeCell ref="G185:I185"/>
    <mergeCell ref="J185:K185"/>
    <mergeCell ref="L185:M185"/>
    <mergeCell ref="Q185:R185"/>
    <mergeCell ref="G188:I188"/>
    <mergeCell ref="S183:U183"/>
    <mergeCell ref="B184:C184"/>
    <mergeCell ref="D184:E184"/>
    <mergeCell ref="G184:I184"/>
    <mergeCell ref="J184:K184"/>
    <mergeCell ref="L184:M184"/>
    <mergeCell ref="Q184:R184"/>
    <mergeCell ref="S184:U184"/>
    <mergeCell ref="B183:C183"/>
    <mergeCell ref="D183:E183"/>
    <mergeCell ref="G183:I183"/>
    <mergeCell ref="J183:K183"/>
    <mergeCell ref="L183:M183"/>
    <mergeCell ref="Q183:R183"/>
    <mergeCell ref="L194:M194"/>
    <mergeCell ref="G195:I195"/>
    <mergeCell ref="J195:K195"/>
    <mergeCell ref="L195:M195"/>
    <mergeCell ref="Q195:R195"/>
    <mergeCell ref="S187:U187"/>
    <mergeCell ref="B188:C188"/>
    <mergeCell ref="D188:E188"/>
    <mergeCell ref="J188:K188"/>
    <mergeCell ref="L188:M188"/>
    <mergeCell ref="Q188:R188"/>
    <mergeCell ref="S188:U188"/>
    <mergeCell ref="B187:C187"/>
    <mergeCell ref="D187:E187"/>
    <mergeCell ref="G187:I187"/>
    <mergeCell ref="J187:K187"/>
    <mergeCell ref="L187:M187"/>
    <mergeCell ref="Q187:R187"/>
    <mergeCell ref="B193:U193"/>
    <mergeCell ref="B194:C195"/>
    <mergeCell ref="D194:E195"/>
    <mergeCell ref="F194:F195"/>
    <mergeCell ref="G194:K194"/>
    <mergeCell ref="N194:R194"/>
    <mergeCell ref="S194:U195"/>
    <mergeCell ref="S197:U197"/>
    <mergeCell ref="B198:C198"/>
    <mergeCell ref="D198:E198"/>
    <mergeCell ref="G198:I198"/>
    <mergeCell ref="J198:K198"/>
    <mergeCell ref="L198:M198"/>
    <mergeCell ref="Q198:R198"/>
    <mergeCell ref="S198:U198"/>
    <mergeCell ref="B197:C197"/>
    <mergeCell ref="D197:E197"/>
    <mergeCell ref="G197:I197"/>
    <mergeCell ref="J197:K197"/>
    <mergeCell ref="L197:M197"/>
    <mergeCell ref="Q197:R197"/>
    <mergeCell ref="B196:C196"/>
    <mergeCell ref="D196:E196"/>
    <mergeCell ref="G196:I196"/>
    <mergeCell ref="J196:K196"/>
    <mergeCell ref="L196:M196"/>
    <mergeCell ref="Q196:R196"/>
    <mergeCell ref="S196:U196"/>
    <mergeCell ref="S201:U201"/>
    <mergeCell ref="B202:C202"/>
    <mergeCell ref="D202:E202"/>
    <mergeCell ref="G202:I202"/>
    <mergeCell ref="J202:K202"/>
    <mergeCell ref="L202:M202"/>
    <mergeCell ref="Q202:R202"/>
    <mergeCell ref="S202:U202"/>
    <mergeCell ref="B201:C201"/>
    <mergeCell ref="D201:E201"/>
    <mergeCell ref="G201:I201"/>
    <mergeCell ref="J201:K201"/>
    <mergeCell ref="L201:M201"/>
    <mergeCell ref="Q201:R201"/>
    <mergeCell ref="S199:U199"/>
    <mergeCell ref="V199:W199"/>
    <mergeCell ref="X199:Z199"/>
    <mergeCell ref="B200:C200"/>
    <mergeCell ref="D200:E200"/>
    <mergeCell ref="G200:I200"/>
    <mergeCell ref="J200:K200"/>
    <mergeCell ref="L200:M200"/>
    <mergeCell ref="Q200:R200"/>
    <mergeCell ref="S200:U200"/>
    <mergeCell ref="B199:C199"/>
    <mergeCell ref="D199:E199"/>
    <mergeCell ref="G199:I199"/>
    <mergeCell ref="J199:K199"/>
    <mergeCell ref="L199:M199"/>
    <mergeCell ref="Q199:R199"/>
    <mergeCell ref="S205:U205"/>
    <mergeCell ref="B206:C206"/>
    <mergeCell ref="D206:E206"/>
    <mergeCell ref="G206:I206"/>
    <mergeCell ref="J206:K206"/>
    <mergeCell ref="L206:M206"/>
    <mergeCell ref="Q206:R206"/>
    <mergeCell ref="S206:U206"/>
    <mergeCell ref="B205:C205"/>
    <mergeCell ref="D205:E205"/>
    <mergeCell ref="G205:I205"/>
    <mergeCell ref="J205:K205"/>
    <mergeCell ref="L205:M205"/>
    <mergeCell ref="Q205:R205"/>
    <mergeCell ref="S203:U203"/>
    <mergeCell ref="B204:C204"/>
    <mergeCell ref="D204:E204"/>
    <mergeCell ref="G204:I204"/>
    <mergeCell ref="J204:K204"/>
    <mergeCell ref="L204:M204"/>
    <mergeCell ref="Q204:R204"/>
    <mergeCell ref="S204:U204"/>
    <mergeCell ref="B203:C203"/>
    <mergeCell ref="D203:E203"/>
    <mergeCell ref="G203:I203"/>
    <mergeCell ref="J203:K203"/>
    <mergeCell ref="L203:M203"/>
    <mergeCell ref="Q203:R203"/>
    <mergeCell ref="S209:U209"/>
    <mergeCell ref="B210:C210"/>
    <mergeCell ref="D210:E210"/>
    <mergeCell ref="G210:I210"/>
    <mergeCell ref="J210:K210"/>
    <mergeCell ref="L210:M210"/>
    <mergeCell ref="Q210:R210"/>
    <mergeCell ref="S210:U210"/>
    <mergeCell ref="B209:C209"/>
    <mergeCell ref="D209:E209"/>
    <mergeCell ref="G209:I209"/>
    <mergeCell ref="J209:K209"/>
    <mergeCell ref="L209:M209"/>
    <mergeCell ref="Q209:R209"/>
    <mergeCell ref="S207:U207"/>
    <mergeCell ref="B208:C208"/>
    <mergeCell ref="D208:E208"/>
    <mergeCell ref="G208:I208"/>
    <mergeCell ref="J208:K208"/>
    <mergeCell ref="L208:M208"/>
    <mergeCell ref="Q208:R208"/>
    <mergeCell ref="S208:U208"/>
    <mergeCell ref="B207:C207"/>
    <mergeCell ref="D207:E207"/>
    <mergeCell ref="G207:I207"/>
    <mergeCell ref="J207:K207"/>
    <mergeCell ref="L207:M207"/>
    <mergeCell ref="Q207:R207"/>
    <mergeCell ref="S213:U213"/>
    <mergeCell ref="B214:C214"/>
    <mergeCell ref="D214:E214"/>
    <mergeCell ref="G214:I214"/>
    <mergeCell ref="J214:K214"/>
    <mergeCell ref="L214:M214"/>
    <mergeCell ref="Q214:R214"/>
    <mergeCell ref="S214:U214"/>
    <mergeCell ref="B213:C213"/>
    <mergeCell ref="D213:E213"/>
    <mergeCell ref="G213:I213"/>
    <mergeCell ref="J213:K213"/>
    <mergeCell ref="L213:M213"/>
    <mergeCell ref="Q213:R213"/>
    <mergeCell ref="S211:U211"/>
    <mergeCell ref="B212:C212"/>
    <mergeCell ref="D212:E212"/>
    <mergeCell ref="G212:I212"/>
    <mergeCell ref="J212:K212"/>
    <mergeCell ref="L212:M212"/>
    <mergeCell ref="Q212:R212"/>
    <mergeCell ref="S212:U212"/>
    <mergeCell ref="B211:C211"/>
    <mergeCell ref="D211:E211"/>
    <mergeCell ref="G211:I211"/>
    <mergeCell ref="J211:K211"/>
    <mergeCell ref="L211:M211"/>
    <mergeCell ref="Q211:R211"/>
    <mergeCell ref="S217:U217"/>
    <mergeCell ref="B218:C218"/>
    <mergeCell ref="D218:E218"/>
    <mergeCell ref="G218:I218"/>
    <mergeCell ref="J218:K218"/>
    <mergeCell ref="L218:M218"/>
    <mergeCell ref="Q218:R218"/>
    <mergeCell ref="S218:U218"/>
    <mergeCell ref="B217:C217"/>
    <mergeCell ref="D217:E217"/>
    <mergeCell ref="G217:I217"/>
    <mergeCell ref="J217:K217"/>
    <mergeCell ref="L217:M217"/>
    <mergeCell ref="Q217:R217"/>
    <mergeCell ref="S215:U215"/>
    <mergeCell ref="B216:C216"/>
    <mergeCell ref="D216:E216"/>
    <mergeCell ref="G216:I216"/>
    <mergeCell ref="J216:K216"/>
    <mergeCell ref="L216:M216"/>
    <mergeCell ref="Q216:R216"/>
    <mergeCell ref="S216:U216"/>
    <mergeCell ref="B215:C215"/>
    <mergeCell ref="D215:E215"/>
    <mergeCell ref="G215:I215"/>
    <mergeCell ref="J215:K215"/>
    <mergeCell ref="L215:M215"/>
    <mergeCell ref="Q215:R215"/>
    <mergeCell ref="J221:K221"/>
    <mergeCell ref="L221:M221"/>
    <mergeCell ref="Q221:R221"/>
    <mergeCell ref="S219:U219"/>
    <mergeCell ref="B220:C220"/>
    <mergeCell ref="D220:E220"/>
    <mergeCell ref="G220:I220"/>
    <mergeCell ref="J220:K220"/>
    <mergeCell ref="L220:M220"/>
    <mergeCell ref="Q220:R220"/>
    <mergeCell ref="S220:U220"/>
    <mergeCell ref="B219:C219"/>
    <mergeCell ref="D219:E219"/>
    <mergeCell ref="G219:I219"/>
    <mergeCell ref="J219:K219"/>
    <mergeCell ref="L219:M219"/>
    <mergeCell ref="Q219:R219"/>
    <mergeCell ref="B231:U231"/>
    <mergeCell ref="S225:U225"/>
    <mergeCell ref="B226:C226"/>
    <mergeCell ref="D226:E226"/>
    <mergeCell ref="G226:I226"/>
    <mergeCell ref="J226:K226"/>
    <mergeCell ref="L226:M226"/>
    <mergeCell ref="Q226:R226"/>
    <mergeCell ref="S226:U226"/>
    <mergeCell ref="B225:C225"/>
    <mergeCell ref="D225:E225"/>
    <mergeCell ref="G225:I225"/>
    <mergeCell ref="J225:K225"/>
    <mergeCell ref="L225:M225"/>
    <mergeCell ref="Q225:R225"/>
    <mergeCell ref="S223:U223"/>
    <mergeCell ref="B224:C224"/>
    <mergeCell ref="D224:E224"/>
    <mergeCell ref="G224:I224"/>
    <mergeCell ref="J224:K224"/>
    <mergeCell ref="L224:M224"/>
    <mergeCell ref="Q224:R224"/>
    <mergeCell ref="S224:U224"/>
    <mergeCell ref="B223:C223"/>
    <mergeCell ref="D223:E223"/>
    <mergeCell ref="G223:I223"/>
    <mergeCell ref="J223:K223"/>
    <mergeCell ref="L223:M223"/>
    <mergeCell ref="Q223:R223"/>
    <mergeCell ref="B227:C227"/>
    <mergeCell ref="D227:E227"/>
    <mergeCell ref="G227:I227"/>
    <mergeCell ref="L243:M243"/>
    <mergeCell ref="G244:I244"/>
    <mergeCell ref="J244:K244"/>
    <mergeCell ref="L244:M244"/>
    <mergeCell ref="Q244:R244"/>
    <mergeCell ref="B232:C233"/>
    <mergeCell ref="D232:E233"/>
    <mergeCell ref="F232:F233"/>
    <mergeCell ref="G232:K232"/>
    <mergeCell ref="N232:R232"/>
    <mergeCell ref="S232:U233"/>
    <mergeCell ref="B234:C234"/>
    <mergeCell ref="D234:E234"/>
    <mergeCell ref="G234:I234"/>
    <mergeCell ref="J234:K234"/>
    <mergeCell ref="L234:M234"/>
    <mergeCell ref="Q234:R234"/>
    <mergeCell ref="S234:U234"/>
    <mergeCell ref="L232:M232"/>
    <mergeCell ref="G233:I233"/>
    <mergeCell ref="J233:K233"/>
    <mergeCell ref="L233:M233"/>
    <mergeCell ref="Q233:R233"/>
    <mergeCell ref="S246:U246"/>
    <mergeCell ref="B247:C247"/>
    <mergeCell ref="D247:E247"/>
    <mergeCell ref="G247:I247"/>
    <mergeCell ref="J247:K247"/>
    <mergeCell ref="L247:M247"/>
    <mergeCell ref="Q247:R247"/>
    <mergeCell ref="S247:U247"/>
    <mergeCell ref="B246:C246"/>
    <mergeCell ref="D246:E246"/>
    <mergeCell ref="G246:I246"/>
    <mergeCell ref="J246:K246"/>
    <mergeCell ref="L246:M246"/>
    <mergeCell ref="Q246:R246"/>
    <mergeCell ref="B245:C245"/>
    <mergeCell ref="D245:E245"/>
    <mergeCell ref="G245:I245"/>
    <mergeCell ref="J245:K245"/>
    <mergeCell ref="L245:M245"/>
    <mergeCell ref="Q245:R245"/>
    <mergeCell ref="S245:U245"/>
    <mergeCell ref="S250:U250"/>
    <mergeCell ref="B251:C251"/>
    <mergeCell ref="D251:E251"/>
    <mergeCell ref="G251:I251"/>
    <mergeCell ref="J251:K251"/>
    <mergeCell ref="L251:M251"/>
    <mergeCell ref="Q251:R251"/>
    <mergeCell ref="S251:U251"/>
    <mergeCell ref="B250:C250"/>
    <mergeCell ref="D250:E250"/>
    <mergeCell ref="G250:I250"/>
    <mergeCell ref="J250:K250"/>
    <mergeCell ref="L250:M250"/>
    <mergeCell ref="Q250:R250"/>
    <mergeCell ref="S248:U248"/>
    <mergeCell ref="B249:C249"/>
    <mergeCell ref="D249:E249"/>
    <mergeCell ref="G249:I249"/>
    <mergeCell ref="J249:K249"/>
    <mergeCell ref="L249:M249"/>
    <mergeCell ref="Q249:R249"/>
    <mergeCell ref="S249:U249"/>
    <mergeCell ref="B248:C248"/>
    <mergeCell ref="D248:E248"/>
    <mergeCell ref="G248:I248"/>
    <mergeCell ref="J248:K248"/>
    <mergeCell ref="L248:M248"/>
    <mergeCell ref="Q248:R248"/>
    <mergeCell ref="S254:U254"/>
    <mergeCell ref="B255:C255"/>
    <mergeCell ref="D255:E255"/>
    <mergeCell ref="G255:I255"/>
    <mergeCell ref="J255:K255"/>
    <mergeCell ref="L255:M255"/>
    <mergeCell ref="Q255:R255"/>
    <mergeCell ref="S255:U255"/>
    <mergeCell ref="B254:C254"/>
    <mergeCell ref="D254:E254"/>
    <mergeCell ref="G254:I254"/>
    <mergeCell ref="J254:K254"/>
    <mergeCell ref="L254:M254"/>
    <mergeCell ref="Q254:R254"/>
    <mergeCell ref="S252:U252"/>
    <mergeCell ref="B253:C253"/>
    <mergeCell ref="D253:E253"/>
    <mergeCell ref="G253:I253"/>
    <mergeCell ref="J253:K253"/>
    <mergeCell ref="L253:M253"/>
    <mergeCell ref="Q253:R253"/>
    <mergeCell ref="S253:U253"/>
    <mergeCell ref="B252:C252"/>
    <mergeCell ref="D252:E252"/>
    <mergeCell ref="G252:I252"/>
    <mergeCell ref="J252:K252"/>
    <mergeCell ref="L252:M252"/>
    <mergeCell ref="Q252:R252"/>
    <mergeCell ref="S257:U257"/>
    <mergeCell ref="B258:C258"/>
    <mergeCell ref="D258:E258"/>
    <mergeCell ref="G258:I258"/>
    <mergeCell ref="J258:K258"/>
    <mergeCell ref="L258:M258"/>
    <mergeCell ref="Q258:R258"/>
    <mergeCell ref="S258:U258"/>
    <mergeCell ref="D257:E257"/>
    <mergeCell ref="G257:I257"/>
    <mergeCell ref="J257:K257"/>
    <mergeCell ref="L257:M257"/>
    <mergeCell ref="Q257:R257"/>
    <mergeCell ref="D256:E256"/>
    <mergeCell ref="G256:I256"/>
    <mergeCell ref="J256:K256"/>
    <mergeCell ref="L256:M256"/>
    <mergeCell ref="Q256:R256"/>
    <mergeCell ref="S256:U256"/>
    <mergeCell ref="S261:U261"/>
    <mergeCell ref="B262:C262"/>
    <mergeCell ref="D262:E262"/>
    <mergeCell ref="G262:I262"/>
    <mergeCell ref="J262:K262"/>
    <mergeCell ref="L262:M262"/>
    <mergeCell ref="Q262:R262"/>
    <mergeCell ref="S262:U262"/>
    <mergeCell ref="B261:C261"/>
    <mergeCell ref="D261:E261"/>
    <mergeCell ref="G261:I261"/>
    <mergeCell ref="J261:K261"/>
    <mergeCell ref="L261:M261"/>
    <mergeCell ref="Q261:R261"/>
    <mergeCell ref="S259:U259"/>
    <mergeCell ref="B260:C260"/>
    <mergeCell ref="D260:E260"/>
    <mergeCell ref="G260:I260"/>
    <mergeCell ref="J260:K260"/>
    <mergeCell ref="L260:M260"/>
    <mergeCell ref="Q260:R260"/>
    <mergeCell ref="S260:U260"/>
    <mergeCell ref="B259:C259"/>
    <mergeCell ref="D259:E259"/>
    <mergeCell ref="G259:I259"/>
    <mergeCell ref="J259:K259"/>
    <mergeCell ref="L259:M259"/>
    <mergeCell ref="Q259:R259"/>
    <mergeCell ref="J266:K266"/>
    <mergeCell ref="L266:M266"/>
    <mergeCell ref="Q266:R266"/>
    <mergeCell ref="S266:U266"/>
    <mergeCell ref="B265:C265"/>
    <mergeCell ref="D265:E265"/>
    <mergeCell ref="G265:I265"/>
    <mergeCell ref="J265:K265"/>
    <mergeCell ref="L265:M265"/>
    <mergeCell ref="Q265:R265"/>
    <mergeCell ref="D269:E269"/>
    <mergeCell ref="G269:I269"/>
    <mergeCell ref="J269:K269"/>
    <mergeCell ref="S263:U263"/>
    <mergeCell ref="B264:C264"/>
    <mergeCell ref="D264:E264"/>
    <mergeCell ref="G264:I264"/>
    <mergeCell ref="J264:K264"/>
    <mergeCell ref="L264:M264"/>
    <mergeCell ref="Q264:R264"/>
    <mergeCell ref="S264:U264"/>
    <mergeCell ref="B263:C263"/>
    <mergeCell ref="D263:E263"/>
    <mergeCell ref="G263:I263"/>
    <mergeCell ref="J263:K263"/>
    <mergeCell ref="L263:M263"/>
    <mergeCell ref="Q263:R263"/>
    <mergeCell ref="L269:M269"/>
    <mergeCell ref="S269:U269"/>
    <mergeCell ref="B168:C168"/>
    <mergeCell ref="D168:E168"/>
    <mergeCell ref="G168:I168"/>
    <mergeCell ref="J168:K168"/>
    <mergeCell ref="L168:M168"/>
    <mergeCell ref="B189:C189"/>
    <mergeCell ref="D189:E189"/>
    <mergeCell ref="G189:H189"/>
    <mergeCell ref="J189:K189"/>
    <mergeCell ref="L189:M189"/>
    <mergeCell ref="Q189:R189"/>
    <mergeCell ref="S189:U189"/>
    <mergeCell ref="D275:E275"/>
    <mergeCell ref="G275:I275"/>
    <mergeCell ref="J275:K275"/>
    <mergeCell ref="L275:M275"/>
    <mergeCell ref="Q275:R275"/>
    <mergeCell ref="S275:U275"/>
    <mergeCell ref="L273:M273"/>
    <mergeCell ref="G274:I274"/>
    <mergeCell ref="J274:K274"/>
    <mergeCell ref="L274:M274"/>
    <mergeCell ref="B273:C274"/>
    <mergeCell ref="D273:E274"/>
    <mergeCell ref="F273:F274"/>
    <mergeCell ref="G273:K273"/>
    <mergeCell ref="N273:R273"/>
    <mergeCell ref="S273:U274"/>
    <mergeCell ref="B275:C276"/>
    <mergeCell ref="Q269:R269"/>
    <mergeCell ref="S267:U267"/>
    <mergeCell ref="B268:C268"/>
    <mergeCell ref="B277:C277"/>
    <mergeCell ref="D277:E277"/>
    <mergeCell ref="G277:I277"/>
    <mergeCell ref="J277:K277"/>
    <mergeCell ref="L277:M277"/>
    <mergeCell ref="Q277:R277"/>
    <mergeCell ref="S277:U277"/>
    <mergeCell ref="B242:U242"/>
    <mergeCell ref="B243:C244"/>
    <mergeCell ref="D243:E244"/>
    <mergeCell ref="F243:F244"/>
    <mergeCell ref="G243:K243"/>
    <mergeCell ref="N243:R243"/>
    <mergeCell ref="S243:U244"/>
    <mergeCell ref="B256:C256"/>
    <mergeCell ref="B269:C269"/>
    <mergeCell ref="D169:E169"/>
    <mergeCell ref="G169:I169"/>
    <mergeCell ref="J169:K169"/>
    <mergeCell ref="L169:M169"/>
    <mergeCell ref="Q169:R169"/>
    <mergeCell ref="S169:U169"/>
    <mergeCell ref="D268:E268"/>
    <mergeCell ref="G268:I268"/>
    <mergeCell ref="J268:K268"/>
    <mergeCell ref="L268:M268"/>
    <mergeCell ref="Q268:R268"/>
    <mergeCell ref="S268:U268"/>
    <mergeCell ref="B267:C267"/>
    <mergeCell ref="D267:E267"/>
    <mergeCell ref="G267:I267"/>
    <mergeCell ref="J267:K267"/>
    <mergeCell ref="G270:H270"/>
    <mergeCell ref="Q270:R270"/>
    <mergeCell ref="B272:U272"/>
    <mergeCell ref="S276:U276"/>
    <mergeCell ref="D276:E276"/>
    <mergeCell ref="G276:I276"/>
    <mergeCell ref="J276:K276"/>
    <mergeCell ref="L276:M276"/>
    <mergeCell ref="Q276:R276"/>
    <mergeCell ref="Q274:R274"/>
    <mergeCell ref="J227:K227"/>
    <mergeCell ref="L227:M227"/>
    <mergeCell ref="Q227:R227"/>
    <mergeCell ref="S227:U227"/>
    <mergeCell ref="S221:U221"/>
    <mergeCell ref="B222:C222"/>
    <mergeCell ref="D222:E222"/>
    <mergeCell ref="G222:I222"/>
    <mergeCell ref="J222:K222"/>
    <mergeCell ref="L222:M222"/>
    <mergeCell ref="Q222:R222"/>
    <mergeCell ref="S222:U222"/>
    <mergeCell ref="B221:C221"/>
    <mergeCell ref="D221:E221"/>
    <mergeCell ref="G221:I221"/>
    <mergeCell ref="N275:N276"/>
    <mergeCell ref="L267:M267"/>
    <mergeCell ref="Q267:R267"/>
    <mergeCell ref="S265:U265"/>
    <mergeCell ref="B266:C266"/>
    <mergeCell ref="D266:E266"/>
    <mergeCell ref="G266:I266"/>
  </mergeCells>
  <hyperlinks>
    <hyperlink ref="Q222:R222" r:id="rId1" display="..\..\Varios\2019-10-07 Cálculos incumplimiento fondeo Ambiental.xlsx" xr:uid="{00000000-0004-0000-0200-000000000000}"/>
  </hyperlinks>
  <pageMargins left="0.70866141732283472" right="0.70866141732283472" top="0.74803149606299213" bottom="0.74803149606299213" header="0.31496062992125984" footer="0.31496062992125984"/>
  <pageSetup paperSize="9" scale="33" fitToHeight="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L69"/>
  <sheetViews>
    <sheetView workbookViewId="0">
      <selection activeCell="H52" sqref="H52:L53"/>
    </sheetView>
  </sheetViews>
  <sheetFormatPr baseColWidth="10" defaultColWidth="11.5703125" defaultRowHeight="15" x14ac:dyDescent="0.25"/>
  <cols>
    <col min="1" max="7" width="11.5703125" style="134"/>
    <col min="8" max="8" width="5.5703125" style="134" customWidth="1"/>
    <col min="9" max="9" width="19.7109375" style="134" customWidth="1"/>
    <col min="10" max="16384" width="11.5703125" style="134"/>
  </cols>
  <sheetData>
    <row r="1" spans="2:12" ht="15" customHeight="1" x14ac:dyDescent="0.25">
      <c r="B1" s="927" t="s">
        <v>386</v>
      </c>
      <c r="C1" s="928"/>
      <c r="D1" s="928"/>
      <c r="E1" s="928"/>
      <c r="F1" s="928"/>
      <c r="G1" s="928"/>
      <c r="H1" s="928"/>
      <c r="I1" s="928"/>
      <c r="J1" s="928"/>
      <c r="K1" s="928"/>
      <c r="L1" s="929"/>
    </row>
    <row r="2" spans="2:12" ht="15" customHeight="1" x14ac:dyDescent="0.25">
      <c r="B2" s="930"/>
      <c r="C2" s="931"/>
      <c r="D2" s="931"/>
      <c r="E2" s="931"/>
      <c r="F2" s="931"/>
      <c r="G2" s="931"/>
      <c r="H2" s="931"/>
      <c r="I2" s="931"/>
      <c r="J2" s="931"/>
      <c r="K2" s="931"/>
      <c r="L2" s="932"/>
    </row>
    <row r="3" spans="2:12" ht="51.75" customHeight="1" x14ac:dyDescent="0.25">
      <c r="B3" s="933" t="s">
        <v>434</v>
      </c>
      <c r="C3" s="934"/>
      <c r="D3" s="934"/>
      <c r="E3" s="935"/>
      <c r="F3" s="187">
        <v>43957</v>
      </c>
      <c r="G3" s="933" t="s">
        <v>435</v>
      </c>
      <c r="H3" s="934"/>
      <c r="I3" s="935"/>
      <c r="J3" s="936">
        <v>43964</v>
      </c>
      <c r="K3" s="937"/>
      <c r="L3" s="938"/>
    </row>
    <row r="4" spans="2:12" ht="20.25" customHeight="1" x14ac:dyDescent="0.25">
      <c r="B4" s="939" t="s">
        <v>384</v>
      </c>
      <c r="C4" s="940"/>
      <c r="D4" s="940"/>
      <c r="E4" s="940"/>
      <c r="F4" s="940"/>
      <c r="G4" s="940"/>
      <c r="H4" s="941"/>
      <c r="I4" s="195" t="s">
        <v>758</v>
      </c>
      <c r="J4" s="195" t="s">
        <v>2</v>
      </c>
      <c r="K4" s="945" t="s">
        <v>0</v>
      </c>
      <c r="L4" s="946"/>
    </row>
    <row r="5" spans="2:12" ht="18.75" customHeight="1" x14ac:dyDescent="0.25">
      <c r="B5" s="942"/>
      <c r="C5" s="943"/>
      <c r="D5" s="943"/>
      <c r="E5" s="943"/>
      <c r="F5" s="943"/>
      <c r="G5" s="943"/>
      <c r="H5" s="944"/>
      <c r="I5" s="136" t="s">
        <v>759</v>
      </c>
      <c r="J5" s="195">
        <v>2</v>
      </c>
      <c r="K5" s="945" t="s">
        <v>436</v>
      </c>
      <c r="L5" s="946"/>
    </row>
    <row r="6" spans="2:12" ht="24" customHeight="1" x14ac:dyDescent="0.25">
      <c r="B6" s="912" t="s">
        <v>658</v>
      </c>
      <c r="C6" s="913"/>
      <c r="D6" s="913"/>
      <c r="E6" s="913"/>
      <c r="F6" s="913"/>
      <c r="G6" s="914"/>
      <c r="H6" s="912" t="s">
        <v>659</v>
      </c>
      <c r="I6" s="913"/>
      <c r="J6" s="913"/>
      <c r="K6" s="913"/>
      <c r="L6" s="914"/>
    </row>
    <row r="7" spans="2:12" x14ac:dyDescent="0.25">
      <c r="B7" s="912"/>
      <c r="C7" s="913"/>
      <c r="D7" s="913"/>
      <c r="E7" s="913"/>
      <c r="F7" s="913"/>
      <c r="G7" s="914"/>
      <c r="H7" s="912"/>
      <c r="I7" s="913"/>
      <c r="J7" s="913"/>
      <c r="K7" s="913"/>
      <c r="L7" s="914"/>
    </row>
    <row r="8" spans="2:12" x14ac:dyDescent="0.25">
      <c r="B8" s="912"/>
      <c r="C8" s="913"/>
      <c r="D8" s="913"/>
      <c r="E8" s="913"/>
      <c r="F8" s="913"/>
      <c r="G8" s="914"/>
      <c r="H8" s="912"/>
      <c r="I8" s="913"/>
      <c r="J8" s="913"/>
      <c r="K8" s="913"/>
      <c r="L8" s="914"/>
    </row>
    <row r="9" spans="2:12" ht="15" customHeight="1" x14ac:dyDescent="0.25">
      <c r="B9" s="912"/>
      <c r="C9" s="913"/>
      <c r="D9" s="913"/>
      <c r="E9" s="913"/>
      <c r="F9" s="913"/>
      <c r="G9" s="914"/>
      <c r="H9" s="912"/>
      <c r="I9" s="913"/>
      <c r="J9" s="913"/>
      <c r="K9" s="913"/>
      <c r="L9" s="914"/>
    </row>
    <row r="10" spans="2:12" ht="15" customHeight="1" x14ac:dyDescent="0.25">
      <c r="B10" s="912"/>
      <c r="C10" s="913"/>
      <c r="D10" s="913"/>
      <c r="E10" s="913"/>
      <c r="F10" s="913"/>
      <c r="G10" s="914"/>
      <c r="H10" s="912"/>
      <c r="I10" s="913"/>
      <c r="J10" s="913"/>
      <c r="K10" s="913"/>
      <c r="L10" s="914"/>
    </row>
    <row r="11" spans="2:12" ht="15" customHeight="1" x14ac:dyDescent="0.25">
      <c r="B11" s="912"/>
      <c r="C11" s="913"/>
      <c r="D11" s="913"/>
      <c r="E11" s="913"/>
      <c r="F11" s="913"/>
      <c r="G11" s="914"/>
      <c r="H11" s="912"/>
      <c r="I11" s="913"/>
      <c r="J11" s="913"/>
      <c r="K11" s="913"/>
      <c r="L11" s="914"/>
    </row>
    <row r="12" spans="2:12" ht="15" customHeight="1" x14ac:dyDescent="0.25">
      <c r="B12" s="912"/>
      <c r="C12" s="913"/>
      <c r="D12" s="913"/>
      <c r="E12" s="913"/>
      <c r="F12" s="913"/>
      <c r="G12" s="914"/>
      <c r="H12" s="912"/>
      <c r="I12" s="913"/>
      <c r="J12" s="913"/>
      <c r="K12" s="913"/>
      <c r="L12" s="914"/>
    </row>
    <row r="13" spans="2:12" ht="15" customHeight="1" x14ac:dyDescent="0.25">
      <c r="B13" s="912"/>
      <c r="C13" s="913"/>
      <c r="D13" s="913"/>
      <c r="E13" s="913"/>
      <c r="F13" s="913"/>
      <c r="G13" s="914"/>
      <c r="H13" s="912"/>
      <c r="I13" s="913"/>
      <c r="J13" s="913"/>
      <c r="K13" s="913"/>
      <c r="L13" s="914"/>
    </row>
    <row r="14" spans="2:12" ht="15" customHeight="1" x14ac:dyDescent="0.25">
      <c r="B14" s="912"/>
      <c r="C14" s="913"/>
      <c r="D14" s="913"/>
      <c r="E14" s="913"/>
      <c r="F14" s="913"/>
      <c r="G14" s="914"/>
      <c r="H14" s="912"/>
      <c r="I14" s="913"/>
      <c r="J14" s="913"/>
      <c r="K14" s="913"/>
      <c r="L14" s="914"/>
    </row>
    <row r="15" spans="2:12" ht="15" customHeight="1" x14ac:dyDescent="0.25">
      <c r="B15" s="912"/>
      <c r="C15" s="913"/>
      <c r="D15" s="913"/>
      <c r="E15" s="913"/>
      <c r="F15" s="913"/>
      <c r="G15" s="914"/>
      <c r="H15" s="912"/>
      <c r="I15" s="913"/>
      <c r="J15" s="913"/>
      <c r="K15" s="913"/>
      <c r="L15" s="914"/>
    </row>
    <row r="16" spans="2:12" ht="15" customHeight="1" x14ac:dyDescent="0.25">
      <c r="B16" s="912"/>
      <c r="C16" s="913"/>
      <c r="D16" s="913"/>
      <c r="E16" s="913"/>
      <c r="F16" s="913"/>
      <c r="G16" s="914"/>
      <c r="H16" s="912"/>
      <c r="I16" s="913"/>
      <c r="J16" s="913"/>
      <c r="K16" s="913"/>
      <c r="L16" s="914"/>
    </row>
    <row r="17" spans="2:12" ht="15" customHeight="1" x14ac:dyDescent="0.25">
      <c r="B17" s="912"/>
      <c r="C17" s="913"/>
      <c r="D17" s="913"/>
      <c r="E17" s="913"/>
      <c r="F17" s="913"/>
      <c r="G17" s="914"/>
      <c r="H17" s="912"/>
      <c r="I17" s="913"/>
      <c r="J17" s="913"/>
      <c r="K17" s="913"/>
      <c r="L17" s="914"/>
    </row>
    <row r="18" spans="2:12" ht="15" customHeight="1" x14ac:dyDescent="0.25">
      <c r="B18" s="912"/>
      <c r="C18" s="913"/>
      <c r="D18" s="913"/>
      <c r="E18" s="913"/>
      <c r="F18" s="913"/>
      <c r="G18" s="914"/>
      <c r="H18" s="912"/>
      <c r="I18" s="913"/>
      <c r="J18" s="913"/>
      <c r="K18" s="913"/>
      <c r="L18" s="914"/>
    </row>
    <row r="19" spans="2:12" ht="15" customHeight="1" thickBot="1" x14ac:dyDescent="0.3">
      <c r="B19" s="912"/>
      <c r="C19" s="913"/>
      <c r="D19" s="913"/>
      <c r="E19" s="913"/>
      <c r="F19" s="913"/>
      <c r="G19" s="914"/>
      <c r="H19" s="912"/>
      <c r="I19" s="913"/>
      <c r="J19" s="913"/>
      <c r="K19" s="913"/>
      <c r="L19" s="914"/>
    </row>
    <row r="20" spans="2:12" ht="15" customHeight="1" x14ac:dyDescent="0.25">
      <c r="B20" s="915" t="s">
        <v>1112</v>
      </c>
      <c r="C20" s="916"/>
      <c r="D20" s="916"/>
      <c r="E20" s="916"/>
      <c r="F20" s="916"/>
      <c r="G20" s="917"/>
      <c r="H20" s="921" t="s">
        <v>1113</v>
      </c>
      <c r="I20" s="922"/>
      <c r="J20" s="922"/>
      <c r="K20" s="922"/>
      <c r="L20" s="923"/>
    </row>
    <row r="21" spans="2:12" ht="15" customHeight="1" thickBot="1" x14ac:dyDescent="0.3">
      <c r="B21" s="918"/>
      <c r="C21" s="919"/>
      <c r="D21" s="919"/>
      <c r="E21" s="919"/>
      <c r="F21" s="919"/>
      <c r="G21" s="920"/>
      <c r="H21" s="924"/>
      <c r="I21" s="925"/>
      <c r="J21" s="925"/>
      <c r="K21" s="925"/>
      <c r="L21" s="926"/>
    </row>
    <row r="22" spans="2:12" ht="15" customHeight="1" x14ac:dyDescent="0.25">
      <c r="B22" s="909" t="s">
        <v>803</v>
      </c>
      <c r="C22" s="910"/>
      <c r="D22" s="910"/>
      <c r="E22" s="910"/>
      <c r="F22" s="910"/>
      <c r="G22" s="911"/>
      <c r="H22" s="909" t="s">
        <v>804</v>
      </c>
      <c r="I22" s="910"/>
      <c r="J22" s="910"/>
      <c r="K22" s="910"/>
      <c r="L22" s="911"/>
    </row>
    <row r="23" spans="2:12" ht="15" customHeight="1" x14ac:dyDescent="0.25">
      <c r="B23" s="912"/>
      <c r="C23" s="913"/>
      <c r="D23" s="913"/>
      <c r="E23" s="913"/>
      <c r="F23" s="913"/>
      <c r="G23" s="914"/>
      <c r="H23" s="912"/>
      <c r="I23" s="913"/>
      <c r="J23" s="913"/>
      <c r="K23" s="913"/>
      <c r="L23" s="914"/>
    </row>
    <row r="24" spans="2:12" x14ac:dyDescent="0.25">
      <c r="B24" s="912"/>
      <c r="C24" s="913"/>
      <c r="D24" s="913"/>
      <c r="E24" s="913"/>
      <c r="F24" s="913"/>
      <c r="G24" s="914"/>
      <c r="H24" s="912"/>
      <c r="I24" s="913"/>
      <c r="J24" s="913"/>
      <c r="K24" s="913"/>
      <c r="L24" s="914"/>
    </row>
    <row r="25" spans="2:12" ht="15" customHeight="1" x14ac:dyDescent="0.25">
      <c r="B25" s="912"/>
      <c r="C25" s="913"/>
      <c r="D25" s="913"/>
      <c r="E25" s="913"/>
      <c r="F25" s="913"/>
      <c r="G25" s="914"/>
      <c r="H25" s="912"/>
      <c r="I25" s="913"/>
      <c r="J25" s="913"/>
      <c r="K25" s="913"/>
      <c r="L25" s="914"/>
    </row>
    <row r="26" spans="2:12" ht="15" customHeight="1" x14ac:dyDescent="0.25">
      <c r="B26" s="912"/>
      <c r="C26" s="913"/>
      <c r="D26" s="913"/>
      <c r="E26" s="913"/>
      <c r="F26" s="913"/>
      <c r="G26" s="914"/>
      <c r="H26" s="912"/>
      <c r="I26" s="913"/>
      <c r="J26" s="913"/>
      <c r="K26" s="913"/>
      <c r="L26" s="914"/>
    </row>
    <row r="27" spans="2:12" ht="15" customHeight="1" x14ac:dyDescent="0.25">
      <c r="B27" s="912"/>
      <c r="C27" s="913"/>
      <c r="D27" s="913"/>
      <c r="E27" s="913"/>
      <c r="F27" s="913"/>
      <c r="G27" s="914"/>
      <c r="H27" s="912"/>
      <c r="I27" s="913"/>
      <c r="J27" s="913"/>
      <c r="K27" s="913"/>
      <c r="L27" s="914"/>
    </row>
    <row r="28" spans="2:12" ht="15" customHeight="1" x14ac:dyDescent="0.25">
      <c r="B28" s="912"/>
      <c r="C28" s="913"/>
      <c r="D28" s="913"/>
      <c r="E28" s="913"/>
      <c r="F28" s="913"/>
      <c r="G28" s="914"/>
      <c r="H28" s="912"/>
      <c r="I28" s="913"/>
      <c r="J28" s="913"/>
      <c r="K28" s="913"/>
      <c r="L28" s="914"/>
    </row>
    <row r="29" spans="2:12" ht="15" customHeight="1" x14ac:dyDescent="0.25">
      <c r="B29" s="912"/>
      <c r="C29" s="913"/>
      <c r="D29" s="913"/>
      <c r="E29" s="913"/>
      <c r="F29" s="913"/>
      <c r="G29" s="914"/>
      <c r="H29" s="912"/>
      <c r="I29" s="913"/>
      <c r="J29" s="913"/>
      <c r="K29" s="913"/>
      <c r="L29" s="914"/>
    </row>
    <row r="30" spans="2:12" ht="15" customHeight="1" x14ac:dyDescent="0.25">
      <c r="B30" s="912"/>
      <c r="C30" s="913"/>
      <c r="D30" s="913"/>
      <c r="E30" s="913"/>
      <c r="F30" s="913"/>
      <c r="G30" s="914"/>
      <c r="H30" s="912"/>
      <c r="I30" s="913"/>
      <c r="J30" s="913"/>
      <c r="K30" s="913"/>
      <c r="L30" s="914"/>
    </row>
    <row r="31" spans="2:12" ht="15" customHeight="1" x14ac:dyDescent="0.25">
      <c r="B31" s="912"/>
      <c r="C31" s="913"/>
      <c r="D31" s="913"/>
      <c r="E31" s="913"/>
      <c r="F31" s="913"/>
      <c r="G31" s="914"/>
      <c r="H31" s="912"/>
      <c r="I31" s="913"/>
      <c r="J31" s="913"/>
      <c r="K31" s="913"/>
      <c r="L31" s="914"/>
    </row>
    <row r="32" spans="2:12" ht="15" customHeight="1" x14ac:dyDescent="0.25">
      <c r="B32" s="912"/>
      <c r="C32" s="913"/>
      <c r="D32" s="913"/>
      <c r="E32" s="913"/>
      <c r="F32" s="913"/>
      <c r="G32" s="914"/>
      <c r="H32" s="912"/>
      <c r="I32" s="913"/>
      <c r="J32" s="913"/>
      <c r="K32" s="913"/>
      <c r="L32" s="914"/>
    </row>
    <row r="33" spans="2:12" ht="15" customHeight="1" x14ac:dyDescent="0.25">
      <c r="B33" s="912"/>
      <c r="C33" s="913"/>
      <c r="D33" s="913"/>
      <c r="E33" s="913"/>
      <c r="F33" s="913"/>
      <c r="G33" s="914"/>
      <c r="H33" s="912"/>
      <c r="I33" s="913"/>
      <c r="J33" s="913"/>
      <c r="K33" s="913"/>
      <c r="L33" s="914"/>
    </row>
    <row r="34" spans="2:12" ht="15" customHeight="1" x14ac:dyDescent="0.25">
      <c r="B34" s="912"/>
      <c r="C34" s="913"/>
      <c r="D34" s="913"/>
      <c r="E34" s="913"/>
      <c r="F34" s="913"/>
      <c r="G34" s="914"/>
      <c r="H34" s="912"/>
      <c r="I34" s="913"/>
      <c r="J34" s="913"/>
      <c r="K34" s="913"/>
      <c r="L34" s="914"/>
    </row>
    <row r="35" spans="2:12" ht="41.25" customHeight="1" thickBot="1" x14ac:dyDescent="0.3">
      <c r="B35" s="912"/>
      <c r="C35" s="913"/>
      <c r="D35" s="913"/>
      <c r="E35" s="913"/>
      <c r="F35" s="913"/>
      <c r="G35" s="914"/>
      <c r="H35" s="912"/>
      <c r="I35" s="913"/>
      <c r="J35" s="913"/>
      <c r="K35" s="913"/>
      <c r="L35" s="914"/>
    </row>
    <row r="36" spans="2:12" ht="33.75" customHeight="1" x14ac:dyDescent="0.25">
      <c r="B36" s="915" t="s">
        <v>1114</v>
      </c>
      <c r="C36" s="916"/>
      <c r="D36" s="916"/>
      <c r="E36" s="916"/>
      <c r="F36" s="916"/>
      <c r="G36" s="917"/>
      <c r="H36" s="921" t="s">
        <v>1115</v>
      </c>
      <c r="I36" s="922"/>
      <c r="J36" s="922"/>
      <c r="K36" s="922"/>
      <c r="L36" s="923"/>
    </row>
    <row r="37" spans="2:12" ht="15" customHeight="1" thickBot="1" x14ac:dyDescent="0.3">
      <c r="B37" s="918"/>
      <c r="C37" s="919"/>
      <c r="D37" s="919"/>
      <c r="E37" s="919"/>
      <c r="F37" s="919"/>
      <c r="G37" s="920"/>
      <c r="H37" s="924"/>
      <c r="I37" s="925"/>
      <c r="J37" s="925"/>
      <c r="K37" s="925"/>
      <c r="L37" s="926"/>
    </row>
    <row r="38" spans="2:12" ht="15" customHeight="1" x14ac:dyDescent="0.25">
      <c r="B38" s="909" t="s">
        <v>805</v>
      </c>
      <c r="C38" s="910"/>
      <c r="D38" s="910"/>
      <c r="E38" s="910"/>
      <c r="F38" s="910"/>
      <c r="G38" s="911"/>
      <c r="H38" s="909" t="s">
        <v>806</v>
      </c>
      <c r="I38" s="910"/>
      <c r="J38" s="910"/>
      <c r="K38" s="910"/>
      <c r="L38" s="911"/>
    </row>
    <row r="39" spans="2:12" x14ac:dyDescent="0.25">
      <c r="B39" s="912"/>
      <c r="C39" s="913"/>
      <c r="D39" s="913"/>
      <c r="E39" s="913"/>
      <c r="F39" s="913"/>
      <c r="G39" s="914"/>
      <c r="H39" s="912"/>
      <c r="I39" s="913"/>
      <c r="J39" s="913"/>
      <c r="K39" s="913"/>
      <c r="L39" s="914"/>
    </row>
    <row r="40" spans="2:12" ht="36" customHeight="1" x14ac:dyDescent="0.25">
      <c r="B40" s="912"/>
      <c r="C40" s="913"/>
      <c r="D40" s="913"/>
      <c r="E40" s="913"/>
      <c r="F40" s="913"/>
      <c r="G40" s="914"/>
      <c r="H40" s="912"/>
      <c r="I40" s="913"/>
      <c r="J40" s="913"/>
      <c r="K40" s="913"/>
      <c r="L40" s="914"/>
    </row>
    <row r="41" spans="2:12" ht="15" customHeight="1" x14ac:dyDescent="0.25">
      <c r="B41" s="912"/>
      <c r="C41" s="913"/>
      <c r="D41" s="913"/>
      <c r="E41" s="913"/>
      <c r="F41" s="913"/>
      <c r="G41" s="914"/>
      <c r="H41" s="912"/>
      <c r="I41" s="913"/>
      <c r="J41" s="913"/>
      <c r="K41" s="913"/>
      <c r="L41" s="914"/>
    </row>
    <row r="42" spans="2:12" ht="15" customHeight="1" x14ac:dyDescent="0.25">
      <c r="B42" s="912"/>
      <c r="C42" s="913"/>
      <c r="D42" s="913"/>
      <c r="E42" s="913"/>
      <c r="F42" s="913"/>
      <c r="G42" s="914"/>
      <c r="H42" s="912"/>
      <c r="I42" s="913"/>
      <c r="J42" s="913"/>
      <c r="K42" s="913"/>
      <c r="L42" s="914"/>
    </row>
    <row r="43" spans="2:12" ht="15" customHeight="1" x14ac:dyDescent="0.25">
      <c r="B43" s="912"/>
      <c r="C43" s="913"/>
      <c r="D43" s="913"/>
      <c r="E43" s="913"/>
      <c r="F43" s="913"/>
      <c r="G43" s="914"/>
      <c r="H43" s="912"/>
      <c r="I43" s="913"/>
      <c r="J43" s="913"/>
      <c r="K43" s="913"/>
      <c r="L43" s="914"/>
    </row>
    <row r="44" spans="2:12" ht="15" customHeight="1" x14ac:dyDescent="0.25">
      <c r="B44" s="912"/>
      <c r="C44" s="913"/>
      <c r="D44" s="913"/>
      <c r="E44" s="913"/>
      <c r="F44" s="913"/>
      <c r="G44" s="914"/>
      <c r="H44" s="912"/>
      <c r="I44" s="913"/>
      <c r="J44" s="913"/>
      <c r="K44" s="913"/>
      <c r="L44" s="914"/>
    </row>
    <row r="45" spans="2:12" ht="15" customHeight="1" x14ac:dyDescent="0.25">
      <c r="B45" s="912"/>
      <c r="C45" s="913"/>
      <c r="D45" s="913"/>
      <c r="E45" s="913"/>
      <c r="F45" s="913"/>
      <c r="G45" s="914"/>
      <c r="H45" s="912"/>
      <c r="I45" s="913"/>
      <c r="J45" s="913"/>
      <c r="K45" s="913"/>
      <c r="L45" s="914"/>
    </row>
    <row r="46" spans="2:12" ht="15" customHeight="1" x14ac:dyDescent="0.25">
      <c r="B46" s="912"/>
      <c r="C46" s="913"/>
      <c r="D46" s="913"/>
      <c r="E46" s="913"/>
      <c r="F46" s="913"/>
      <c r="G46" s="914"/>
      <c r="H46" s="912"/>
      <c r="I46" s="913"/>
      <c r="J46" s="913"/>
      <c r="K46" s="913"/>
      <c r="L46" s="914"/>
    </row>
    <row r="47" spans="2:12" ht="15" customHeight="1" x14ac:dyDescent="0.25">
      <c r="B47" s="912"/>
      <c r="C47" s="913"/>
      <c r="D47" s="913"/>
      <c r="E47" s="913"/>
      <c r="F47" s="913"/>
      <c r="G47" s="914"/>
      <c r="H47" s="912"/>
      <c r="I47" s="913"/>
      <c r="J47" s="913"/>
      <c r="K47" s="913"/>
      <c r="L47" s="914"/>
    </row>
    <row r="48" spans="2:12" ht="15" customHeight="1" x14ac:dyDescent="0.25">
      <c r="B48" s="912"/>
      <c r="C48" s="913"/>
      <c r="D48" s="913"/>
      <c r="E48" s="913"/>
      <c r="F48" s="913"/>
      <c r="G48" s="914"/>
      <c r="H48" s="912"/>
      <c r="I48" s="913"/>
      <c r="J48" s="913"/>
      <c r="K48" s="913"/>
      <c r="L48" s="914"/>
    </row>
    <row r="49" spans="2:12" ht="15" customHeight="1" x14ac:dyDescent="0.25">
      <c r="B49" s="912"/>
      <c r="C49" s="913"/>
      <c r="D49" s="913"/>
      <c r="E49" s="913"/>
      <c r="F49" s="913"/>
      <c r="G49" s="914"/>
      <c r="H49" s="912"/>
      <c r="I49" s="913"/>
      <c r="J49" s="913"/>
      <c r="K49" s="913"/>
      <c r="L49" s="914"/>
    </row>
    <row r="50" spans="2:12" ht="15" customHeight="1" x14ac:dyDescent="0.25">
      <c r="B50" s="912"/>
      <c r="C50" s="913"/>
      <c r="D50" s="913"/>
      <c r="E50" s="913"/>
      <c r="F50" s="913"/>
      <c r="G50" s="914"/>
      <c r="H50" s="912"/>
      <c r="I50" s="913"/>
      <c r="J50" s="913"/>
      <c r="K50" s="913"/>
      <c r="L50" s="914"/>
    </row>
    <row r="51" spans="2:12" ht="15" customHeight="1" thickBot="1" x14ac:dyDescent="0.3">
      <c r="B51" s="912"/>
      <c r="C51" s="913"/>
      <c r="D51" s="913"/>
      <c r="E51" s="913"/>
      <c r="F51" s="913"/>
      <c r="G51" s="914"/>
      <c r="H51" s="912"/>
      <c r="I51" s="913"/>
      <c r="J51" s="913"/>
      <c r="K51" s="913"/>
      <c r="L51" s="914"/>
    </row>
    <row r="52" spans="2:12" ht="15" customHeight="1" x14ac:dyDescent="0.25">
      <c r="B52" s="915" t="s">
        <v>1116</v>
      </c>
      <c r="C52" s="916"/>
      <c r="D52" s="916"/>
      <c r="E52" s="916"/>
      <c r="F52" s="916"/>
      <c r="G52" s="917"/>
      <c r="H52" s="921" t="s">
        <v>1117</v>
      </c>
      <c r="I52" s="922"/>
      <c r="J52" s="922"/>
      <c r="K52" s="922"/>
      <c r="L52" s="923"/>
    </row>
    <row r="53" spans="2:12" ht="15" customHeight="1" thickBot="1" x14ac:dyDescent="0.3">
      <c r="B53" s="918"/>
      <c r="C53" s="919"/>
      <c r="D53" s="919"/>
      <c r="E53" s="919"/>
      <c r="F53" s="919"/>
      <c r="G53" s="920"/>
      <c r="H53" s="924"/>
      <c r="I53" s="925"/>
      <c r="J53" s="925"/>
      <c r="K53" s="925"/>
      <c r="L53" s="926"/>
    </row>
    <row r="54" spans="2:12" ht="15" customHeight="1" x14ac:dyDescent="0.25">
      <c r="B54" s="909" t="s">
        <v>805</v>
      </c>
      <c r="C54" s="910"/>
      <c r="D54" s="910"/>
      <c r="E54" s="910"/>
      <c r="F54" s="910"/>
      <c r="G54" s="911"/>
      <c r="H54" s="909" t="s">
        <v>806</v>
      </c>
      <c r="I54" s="910"/>
      <c r="J54" s="910"/>
      <c r="K54" s="910"/>
      <c r="L54" s="911"/>
    </row>
    <row r="55" spans="2:12" ht="15" customHeight="1" x14ac:dyDescent="0.25">
      <c r="B55" s="912"/>
      <c r="C55" s="913"/>
      <c r="D55" s="913"/>
      <c r="E55" s="913"/>
      <c r="F55" s="913"/>
      <c r="G55" s="914"/>
      <c r="H55" s="912"/>
      <c r="I55" s="913"/>
      <c r="J55" s="913"/>
      <c r="K55" s="913"/>
      <c r="L55" s="914"/>
    </row>
    <row r="56" spans="2:12" x14ac:dyDescent="0.25">
      <c r="B56" s="912"/>
      <c r="C56" s="913"/>
      <c r="D56" s="913"/>
      <c r="E56" s="913"/>
      <c r="F56" s="913"/>
      <c r="G56" s="914"/>
      <c r="H56" s="912"/>
      <c r="I56" s="913"/>
      <c r="J56" s="913"/>
      <c r="K56" s="913"/>
      <c r="L56" s="914"/>
    </row>
    <row r="57" spans="2:12" x14ac:dyDescent="0.25">
      <c r="B57" s="912"/>
      <c r="C57" s="913"/>
      <c r="D57" s="913"/>
      <c r="E57" s="913"/>
      <c r="F57" s="913"/>
      <c r="G57" s="914"/>
      <c r="H57" s="912"/>
      <c r="I57" s="913"/>
      <c r="J57" s="913"/>
      <c r="K57" s="913"/>
      <c r="L57" s="914"/>
    </row>
    <row r="58" spans="2:12" x14ac:dyDescent="0.25">
      <c r="B58" s="912"/>
      <c r="C58" s="913"/>
      <c r="D58" s="913"/>
      <c r="E58" s="913"/>
      <c r="F58" s="913"/>
      <c r="G58" s="914"/>
      <c r="H58" s="912"/>
      <c r="I58" s="913"/>
      <c r="J58" s="913"/>
      <c r="K58" s="913"/>
      <c r="L58" s="914"/>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ht="45.75" customHeight="1" thickBot="1" x14ac:dyDescent="0.3">
      <c r="B67" s="912"/>
      <c r="C67" s="913"/>
      <c r="D67" s="913"/>
      <c r="E67" s="913"/>
      <c r="F67" s="913"/>
      <c r="G67" s="914"/>
      <c r="H67" s="912"/>
      <c r="I67" s="913"/>
      <c r="J67" s="913"/>
      <c r="K67" s="913"/>
      <c r="L67" s="914"/>
    </row>
    <row r="68" spans="2:12" x14ac:dyDescent="0.25">
      <c r="B68" s="915" t="s">
        <v>1118</v>
      </c>
      <c r="C68" s="916"/>
      <c r="D68" s="916"/>
      <c r="E68" s="916"/>
      <c r="F68" s="916"/>
      <c r="G68" s="917"/>
      <c r="H68" s="921" t="s">
        <v>1119</v>
      </c>
      <c r="I68" s="922"/>
      <c r="J68" s="922"/>
      <c r="K68" s="922"/>
      <c r="L68" s="923"/>
    </row>
    <row r="69" spans="2:12" ht="45" customHeight="1" thickBot="1" x14ac:dyDescent="0.3">
      <c r="B69" s="918"/>
      <c r="C69" s="919"/>
      <c r="D69" s="919"/>
      <c r="E69" s="919"/>
      <c r="F69" s="919"/>
      <c r="G69" s="920"/>
      <c r="H69" s="924"/>
      <c r="I69" s="925"/>
      <c r="J69" s="925"/>
      <c r="K69" s="925"/>
      <c r="L69" s="926"/>
    </row>
  </sheetData>
  <mergeCells count="23">
    <mergeCell ref="B1:L2"/>
    <mergeCell ref="B3:E3"/>
    <mergeCell ref="G3:I3"/>
    <mergeCell ref="J3:L3"/>
    <mergeCell ref="B4:H5"/>
    <mergeCell ref="K4:L4"/>
    <mergeCell ref="K5:L5"/>
    <mergeCell ref="B6:G19"/>
    <mergeCell ref="H6:L19"/>
    <mergeCell ref="B20:G21"/>
    <mergeCell ref="H20:L21"/>
    <mergeCell ref="B22:G35"/>
    <mergeCell ref="H22:L35"/>
    <mergeCell ref="B54:G67"/>
    <mergeCell ref="H54:L67"/>
    <mergeCell ref="B68:G69"/>
    <mergeCell ref="H68:L69"/>
    <mergeCell ref="B36:G37"/>
    <mergeCell ref="H36:L37"/>
    <mergeCell ref="B38:G51"/>
    <mergeCell ref="H38:L51"/>
    <mergeCell ref="B52:G53"/>
    <mergeCell ref="H52:L5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69"/>
  <sheetViews>
    <sheetView view="pageBreakPreview" zoomScaleNormal="70" zoomScaleSheetLayoutView="100" zoomScalePageLayoutView="110" workbookViewId="0">
      <selection activeCell="H54" sqref="H54:L67"/>
    </sheetView>
  </sheetViews>
  <sheetFormatPr baseColWidth="10" defaultColWidth="11.42578125" defaultRowHeight="15" x14ac:dyDescent="0.25"/>
  <cols>
    <col min="1" max="1" width="3.7109375" style="135" customWidth="1"/>
    <col min="2" max="2" width="4.7109375" style="135" customWidth="1"/>
    <col min="3" max="3" width="8.28515625" style="135" customWidth="1"/>
    <col min="4" max="4" width="8" style="135" customWidth="1"/>
    <col min="5" max="5" width="11.42578125" style="135"/>
    <col min="6" max="6" width="12" style="135" customWidth="1"/>
    <col min="7" max="7" width="9.5703125" style="135" customWidth="1"/>
    <col min="8" max="8" width="8.5703125" style="135" customWidth="1"/>
    <col min="9" max="9" width="22.42578125" style="135" customWidth="1"/>
    <col min="10" max="10" width="13" style="135" customWidth="1"/>
    <col min="11" max="11" width="13.42578125" style="135" customWidth="1"/>
    <col min="12" max="12" width="9.5703125" style="135" customWidth="1"/>
    <col min="13" max="13" width="11.42578125" style="135" hidden="1" customWidth="1"/>
    <col min="14" max="16384" width="11.42578125" style="135"/>
  </cols>
  <sheetData>
    <row r="1" spans="2:12" ht="27.75" customHeight="1" x14ac:dyDescent="0.25">
      <c r="B1" s="927" t="s">
        <v>386</v>
      </c>
      <c r="C1" s="928"/>
      <c r="D1" s="928"/>
      <c r="E1" s="928"/>
      <c r="F1" s="928"/>
      <c r="G1" s="928"/>
      <c r="H1" s="928"/>
      <c r="I1" s="928"/>
      <c r="J1" s="928"/>
      <c r="K1" s="928"/>
      <c r="L1" s="929"/>
    </row>
    <row r="2" spans="2:12" ht="11.25" customHeight="1" x14ac:dyDescent="0.25">
      <c r="B2" s="930"/>
      <c r="C2" s="931"/>
      <c r="D2" s="931"/>
      <c r="E2" s="931"/>
      <c r="F2" s="931"/>
      <c r="G2" s="931"/>
      <c r="H2" s="931"/>
      <c r="I2" s="931"/>
      <c r="J2" s="931"/>
      <c r="K2" s="931"/>
      <c r="L2" s="932"/>
    </row>
    <row r="3" spans="2:12" ht="24.95" customHeight="1" x14ac:dyDescent="0.25">
      <c r="B3" s="933" t="s">
        <v>434</v>
      </c>
      <c r="C3" s="934"/>
      <c r="D3" s="934"/>
      <c r="E3" s="935"/>
      <c r="F3" s="187">
        <v>43936</v>
      </c>
      <c r="G3" s="933" t="s">
        <v>435</v>
      </c>
      <c r="H3" s="934"/>
      <c r="I3" s="935"/>
      <c r="J3" s="966">
        <v>43942</v>
      </c>
      <c r="K3" s="934"/>
      <c r="L3" s="935"/>
    </row>
    <row r="4" spans="2:12" ht="24.95" customHeight="1" x14ac:dyDescent="0.25">
      <c r="B4" s="939" t="s">
        <v>384</v>
      </c>
      <c r="C4" s="940"/>
      <c r="D4" s="940"/>
      <c r="E4" s="940"/>
      <c r="F4" s="940"/>
      <c r="G4" s="940"/>
      <c r="H4" s="941"/>
      <c r="I4" s="192" t="s">
        <v>758</v>
      </c>
      <c r="J4" s="192" t="s">
        <v>2</v>
      </c>
      <c r="K4" s="945" t="s">
        <v>0</v>
      </c>
      <c r="L4" s="946"/>
    </row>
    <row r="5" spans="2:12" ht="24.95" customHeight="1" x14ac:dyDescent="0.25">
      <c r="B5" s="942"/>
      <c r="C5" s="943"/>
      <c r="D5" s="943"/>
      <c r="E5" s="943"/>
      <c r="F5" s="943"/>
      <c r="G5" s="943"/>
      <c r="H5" s="944"/>
      <c r="I5" s="136" t="s">
        <v>759</v>
      </c>
      <c r="J5" s="192">
        <v>2</v>
      </c>
      <c r="K5" s="945" t="s">
        <v>436</v>
      </c>
      <c r="L5" s="946"/>
    </row>
    <row r="6" spans="2:12" ht="15.75" customHeight="1" x14ac:dyDescent="0.25">
      <c r="B6" s="912" t="s">
        <v>658</v>
      </c>
      <c r="C6" s="913"/>
      <c r="D6" s="913"/>
      <c r="E6" s="913"/>
      <c r="F6" s="913"/>
      <c r="G6" s="914"/>
      <c r="H6" s="912" t="s">
        <v>659</v>
      </c>
      <c r="I6" s="913"/>
      <c r="J6" s="913"/>
      <c r="K6" s="913"/>
      <c r="L6" s="914"/>
    </row>
    <row r="7" spans="2:12" x14ac:dyDescent="0.25">
      <c r="B7" s="912"/>
      <c r="C7" s="913"/>
      <c r="D7" s="913"/>
      <c r="E7" s="913"/>
      <c r="F7" s="913"/>
      <c r="G7" s="914"/>
      <c r="H7" s="912"/>
      <c r="I7" s="913"/>
      <c r="J7" s="913"/>
      <c r="K7" s="913"/>
      <c r="L7" s="914"/>
    </row>
    <row r="8" spans="2:12" x14ac:dyDescent="0.25">
      <c r="B8" s="912"/>
      <c r="C8" s="913"/>
      <c r="D8" s="913"/>
      <c r="E8" s="913"/>
      <c r="F8" s="913"/>
      <c r="G8" s="914"/>
      <c r="H8" s="912"/>
      <c r="I8" s="913"/>
      <c r="J8" s="913"/>
      <c r="K8" s="913"/>
      <c r="L8" s="914"/>
    </row>
    <row r="9" spans="2:12" x14ac:dyDescent="0.25">
      <c r="B9" s="912"/>
      <c r="C9" s="913"/>
      <c r="D9" s="913"/>
      <c r="E9" s="913"/>
      <c r="F9" s="913"/>
      <c r="G9" s="914"/>
      <c r="H9" s="912"/>
      <c r="I9" s="913"/>
      <c r="J9" s="913"/>
      <c r="K9" s="913"/>
      <c r="L9" s="914"/>
    </row>
    <row r="10" spans="2:12" x14ac:dyDescent="0.25">
      <c r="B10" s="912"/>
      <c r="C10" s="913"/>
      <c r="D10" s="913"/>
      <c r="E10" s="913"/>
      <c r="F10" s="913"/>
      <c r="G10" s="914"/>
      <c r="H10" s="912"/>
      <c r="I10" s="913"/>
      <c r="J10" s="913"/>
      <c r="K10" s="913"/>
      <c r="L10" s="914"/>
    </row>
    <row r="11" spans="2:12" x14ac:dyDescent="0.25">
      <c r="B11" s="912"/>
      <c r="C11" s="913"/>
      <c r="D11" s="913"/>
      <c r="E11" s="913"/>
      <c r="F11" s="913"/>
      <c r="G11" s="914"/>
      <c r="H11" s="912"/>
      <c r="I11" s="913"/>
      <c r="J11" s="913"/>
      <c r="K11" s="913"/>
      <c r="L11" s="914"/>
    </row>
    <row r="12" spans="2:12" x14ac:dyDescent="0.25">
      <c r="B12" s="912"/>
      <c r="C12" s="913"/>
      <c r="D12" s="913"/>
      <c r="E12" s="913"/>
      <c r="F12" s="913"/>
      <c r="G12" s="914"/>
      <c r="H12" s="912"/>
      <c r="I12" s="913"/>
      <c r="J12" s="913"/>
      <c r="K12" s="913"/>
      <c r="L12" s="914"/>
    </row>
    <row r="13" spans="2:12" x14ac:dyDescent="0.25">
      <c r="B13" s="912"/>
      <c r="C13" s="913"/>
      <c r="D13" s="913"/>
      <c r="E13" s="913"/>
      <c r="F13" s="913"/>
      <c r="G13" s="914"/>
      <c r="H13" s="912"/>
      <c r="I13" s="913"/>
      <c r="J13" s="913"/>
      <c r="K13" s="913"/>
      <c r="L13" s="914"/>
    </row>
    <row r="14" spans="2:12" x14ac:dyDescent="0.25">
      <c r="B14" s="912"/>
      <c r="C14" s="913"/>
      <c r="D14" s="913"/>
      <c r="E14" s="913"/>
      <c r="F14" s="913"/>
      <c r="G14" s="914"/>
      <c r="H14" s="912"/>
      <c r="I14" s="913"/>
      <c r="J14" s="913"/>
      <c r="K14" s="913"/>
      <c r="L14" s="914"/>
    </row>
    <row r="15" spans="2:12" x14ac:dyDescent="0.25">
      <c r="B15" s="912"/>
      <c r="C15" s="913"/>
      <c r="D15" s="913"/>
      <c r="E15" s="913"/>
      <c r="F15" s="913"/>
      <c r="G15" s="914"/>
      <c r="H15" s="912"/>
      <c r="I15" s="913"/>
      <c r="J15" s="913"/>
      <c r="K15" s="913"/>
      <c r="L15" s="914"/>
    </row>
    <row r="16" spans="2:12" x14ac:dyDescent="0.25">
      <c r="B16" s="912"/>
      <c r="C16" s="913"/>
      <c r="D16" s="913"/>
      <c r="E16" s="913"/>
      <c r="F16" s="913"/>
      <c r="G16" s="914"/>
      <c r="H16" s="912"/>
      <c r="I16" s="913"/>
      <c r="J16" s="913"/>
      <c r="K16" s="913"/>
      <c r="L16" s="914"/>
    </row>
    <row r="17" spans="2:13" x14ac:dyDescent="0.25">
      <c r="B17" s="912"/>
      <c r="C17" s="913"/>
      <c r="D17" s="913"/>
      <c r="E17" s="913"/>
      <c r="F17" s="913"/>
      <c r="G17" s="914"/>
      <c r="H17" s="912"/>
      <c r="I17" s="913"/>
      <c r="J17" s="913"/>
      <c r="K17" s="913"/>
      <c r="L17" s="914"/>
    </row>
    <row r="18" spans="2:13" x14ac:dyDescent="0.25">
      <c r="B18" s="912"/>
      <c r="C18" s="913"/>
      <c r="D18" s="913"/>
      <c r="E18" s="913"/>
      <c r="F18" s="913"/>
      <c r="G18" s="914"/>
      <c r="H18" s="912"/>
      <c r="I18" s="913"/>
      <c r="J18" s="913"/>
      <c r="K18" s="913"/>
      <c r="L18" s="914"/>
    </row>
    <row r="19" spans="2:13" ht="15.75" thickBot="1" x14ac:dyDescent="0.3">
      <c r="B19" s="912"/>
      <c r="C19" s="913"/>
      <c r="D19" s="913"/>
      <c r="E19" s="913"/>
      <c r="F19" s="913"/>
      <c r="G19" s="914"/>
      <c r="H19" s="912"/>
      <c r="I19" s="913"/>
      <c r="J19" s="913"/>
      <c r="K19" s="913"/>
      <c r="L19" s="914"/>
    </row>
    <row r="20" spans="2:13" ht="35.450000000000003" customHeight="1" x14ac:dyDescent="0.25">
      <c r="B20" s="963" t="s">
        <v>1006</v>
      </c>
      <c r="C20" s="964"/>
      <c r="D20" s="964"/>
      <c r="E20" s="964"/>
      <c r="F20" s="964"/>
      <c r="G20" s="965"/>
      <c r="H20" s="958" t="s">
        <v>1005</v>
      </c>
      <c r="I20" s="958"/>
      <c r="J20" s="958"/>
      <c r="K20" s="958"/>
      <c r="L20" s="958"/>
      <c r="M20" s="958"/>
    </row>
    <row r="21" spans="2:13" ht="18" customHeight="1" thickBot="1" x14ac:dyDescent="0.3">
      <c r="B21" s="960"/>
      <c r="C21" s="961"/>
      <c r="D21" s="961"/>
      <c r="E21" s="961"/>
      <c r="F21" s="961"/>
      <c r="G21" s="962"/>
      <c r="H21" s="958"/>
      <c r="I21" s="958"/>
      <c r="J21" s="958"/>
      <c r="K21" s="958"/>
      <c r="L21" s="958"/>
      <c r="M21" s="958"/>
    </row>
    <row r="22" spans="2:13" ht="15.75" customHeight="1" x14ac:dyDescent="0.25">
      <c r="B22" s="909" t="s">
        <v>803</v>
      </c>
      <c r="C22" s="910"/>
      <c r="D22" s="910"/>
      <c r="E22" s="910"/>
      <c r="F22" s="910"/>
      <c r="G22" s="911"/>
      <c r="H22" s="909" t="s">
        <v>804</v>
      </c>
      <c r="I22" s="910"/>
      <c r="J22" s="910"/>
      <c r="K22" s="910"/>
      <c r="L22" s="911"/>
    </row>
    <row r="23" spans="2:13" x14ac:dyDescent="0.25">
      <c r="B23" s="912"/>
      <c r="C23" s="913"/>
      <c r="D23" s="913"/>
      <c r="E23" s="913"/>
      <c r="F23" s="913"/>
      <c r="G23" s="914"/>
      <c r="H23" s="912"/>
      <c r="I23" s="913"/>
      <c r="J23" s="913"/>
      <c r="K23" s="913"/>
      <c r="L23" s="914"/>
    </row>
    <row r="24" spans="2:13" x14ac:dyDescent="0.25">
      <c r="B24" s="912"/>
      <c r="C24" s="913"/>
      <c r="D24" s="913"/>
      <c r="E24" s="913"/>
      <c r="F24" s="913"/>
      <c r="G24" s="914"/>
      <c r="H24" s="912"/>
      <c r="I24" s="913"/>
      <c r="J24" s="913"/>
      <c r="K24" s="913"/>
      <c r="L24" s="914"/>
    </row>
    <row r="25" spans="2:13" x14ac:dyDescent="0.25">
      <c r="B25" s="912"/>
      <c r="C25" s="913"/>
      <c r="D25" s="913"/>
      <c r="E25" s="913"/>
      <c r="F25" s="913"/>
      <c r="G25" s="914"/>
      <c r="H25" s="912"/>
      <c r="I25" s="913"/>
      <c r="J25" s="913"/>
      <c r="K25" s="913"/>
      <c r="L25" s="914"/>
    </row>
    <row r="26" spans="2:13" x14ac:dyDescent="0.25">
      <c r="B26" s="912"/>
      <c r="C26" s="913"/>
      <c r="D26" s="913"/>
      <c r="E26" s="913"/>
      <c r="F26" s="913"/>
      <c r="G26" s="914"/>
      <c r="H26" s="912"/>
      <c r="I26" s="913"/>
      <c r="J26" s="913"/>
      <c r="K26" s="913"/>
      <c r="L26" s="914"/>
    </row>
    <row r="27" spans="2:13" x14ac:dyDescent="0.25">
      <c r="B27" s="912"/>
      <c r="C27" s="913"/>
      <c r="D27" s="913"/>
      <c r="E27" s="913"/>
      <c r="F27" s="913"/>
      <c r="G27" s="914"/>
      <c r="H27" s="912"/>
      <c r="I27" s="913"/>
      <c r="J27" s="913"/>
      <c r="K27" s="913"/>
      <c r="L27" s="914"/>
    </row>
    <row r="28" spans="2:13" x14ac:dyDescent="0.25">
      <c r="B28" s="912"/>
      <c r="C28" s="913"/>
      <c r="D28" s="913"/>
      <c r="E28" s="913"/>
      <c r="F28" s="913"/>
      <c r="G28" s="914"/>
      <c r="H28" s="912"/>
      <c r="I28" s="913"/>
      <c r="J28" s="913"/>
      <c r="K28" s="913"/>
      <c r="L28" s="914"/>
    </row>
    <row r="29" spans="2:13" x14ac:dyDescent="0.25">
      <c r="B29" s="912"/>
      <c r="C29" s="913"/>
      <c r="D29" s="913"/>
      <c r="E29" s="913"/>
      <c r="F29" s="913"/>
      <c r="G29" s="914"/>
      <c r="H29" s="912"/>
      <c r="I29" s="913"/>
      <c r="J29" s="913"/>
      <c r="K29" s="913"/>
      <c r="L29" s="914"/>
    </row>
    <row r="30" spans="2:13" x14ac:dyDescent="0.25">
      <c r="B30" s="912"/>
      <c r="C30" s="913"/>
      <c r="D30" s="913"/>
      <c r="E30" s="913"/>
      <c r="F30" s="913"/>
      <c r="G30" s="914"/>
      <c r="H30" s="912"/>
      <c r="I30" s="913"/>
      <c r="J30" s="913"/>
      <c r="K30" s="913"/>
      <c r="L30" s="914"/>
    </row>
    <row r="31" spans="2:13" x14ac:dyDescent="0.25">
      <c r="B31" s="912"/>
      <c r="C31" s="913"/>
      <c r="D31" s="913"/>
      <c r="E31" s="913"/>
      <c r="F31" s="913"/>
      <c r="G31" s="914"/>
      <c r="H31" s="912"/>
      <c r="I31" s="913"/>
      <c r="J31" s="913"/>
      <c r="K31" s="913"/>
      <c r="L31" s="914"/>
    </row>
    <row r="32" spans="2:13" x14ac:dyDescent="0.25">
      <c r="B32" s="912"/>
      <c r="C32" s="913"/>
      <c r="D32" s="913"/>
      <c r="E32" s="913"/>
      <c r="F32" s="913"/>
      <c r="G32" s="914"/>
      <c r="H32" s="912"/>
      <c r="I32" s="913"/>
      <c r="J32" s="913"/>
      <c r="K32" s="913"/>
      <c r="L32" s="914"/>
    </row>
    <row r="33" spans="2:13" x14ac:dyDescent="0.25">
      <c r="B33" s="912"/>
      <c r="C33" s="913"/>
      <c r="D33" s="913"/>
      <c r="E33" s="913"/>
      <c r="F33" s="913"/>
      <c r="G33" s="914"/>
      <c r="H33" s="912"/>
      <c r="I33" s="913"/>
      <c r="J33" s="913"/>
      <c r="K33" s="913"/>
      <c r="L33" s="914"/>
    </row>
    <row r="34" spans="2:13" x14ac:dyDescent="0.25">
      <c r="B34" s="912"/>
      <c r="C34" s="913"/>
      <c r="D34" s="913"/>
      <c r="E34" s="913"/>
      <c r="F34" s="913"/>
      <c r="G34" s="914"/>
      <c r="H34" s="912"/>
      <c r="I34" s="913"/>
      <c r="J34" s="913"/>
      <c r="K34" s="913"/>
      <c r="L34" s="914"/>
    </row>
    <row r="35" spans="2:13" ht="15.75" thickBot="1" x14ac:dyDescent="0.3">
      <c r="B35" s="912"/>
      <c r="C35" s="913"/>
      <c r="D35" s="913"/>
      <c r="E35" s="913"/>
      <c r="F35" s="913"/>
      <c r="G35" s="914"/>
      <c r="H35" s="912"/>
      <c r="I35" s="913"/>
      <c r="J35" s="913"/>
      <c r="K35" s="913"/>
      <c r="L35" s="914"/>
    </row>
    <row r="36" spans="2:13" ht="14.45" customHeight="1" x14ac:dyDescent="0.25">
      <c r="B36" s="963" t="s">
        <v>1007</v>
      </c>
      <c r="C36" s="964"/>
      <c r="D36" s="964"/>
      <c r="E36" s="964"/>
      <c r="F36" s="964"/>
      <c r="G36" s="965"/>
      <c r="H36" s="957" t="s">
        <v>1008</v>
      </c>
      <c r="I36" s="958"/>
      <c r="J36" s="958"/>
      <c r="K36" s="958"/>
      <c r="L36" s="958"/>
      <c r="M36" s="959"/>
    </row>
    <row r="37" spans="2:13" ht="18" customHeight="1" thickBot="1" x14ac:dyDescent="0.3">
      <c r="B37" s="960"/>
      <c r="C37" s="961"/>
      <c r="D37" s="961"/>
      <c r="E37" s="961"/>
      <c r="F37" s="961"/>
      <c r="G37" s="962"/>
      <c r="H37" s="960"/>
      <c r="I37" s="961"/>
      <c r="J37" s="961"/>
      <c r="K37" s="961"/>
      <c r="L37" s="961"/>
      <c r="M37" s="962"/>
    </row>
    <row r="38" spans="2:13" x14ac:dyDescent="0.25">
      <c r="B38" s="909" t="s">
        <v>805</v>
      </c>
      <c r="C38" s="910"/>
      <c r="D38" s="910"/>
      <c r="E38" s="910"/>
      <c r="F38" s="910"/>
      <c r="G38" s="911"/>
      <c r="H38" s="909" t="s">
        <v>806</v>
      </c>
      <c r="I38" s="910"/>
      <c r="J38" s="910"/>
      <c r="K38" s="910"/>
      <c r="L38" s="911"/>
    </row>
    <row r="39" spans="2:13" x14ac:dyDescent="0.25">
      <c r="B39" s="912"/>
      <c r="C39" s="913"/>
      <c r="D39" s="913"/>
      <c r="E39" s="913"/>
      <c r="F39" s="913"/>
      <c r="G39" s="914"/>
      <c r="H39" s="912"/>
      <c r="I39" s="913"/>
      <c r="J39" s="913"/>
      <c r="K39" s="913"/>
      <c r="L39" s="914"/>
    </row>
    <row r="40" spans="2:13" x14ac:dyDescent="0.25">
      <c r="B40" s="912"/>
      <c r="C40" s="913"/>
      <c r="D40" s="913"/>
      <c r="E40" s="913"/>
      <c r="F40" s="913"/>
      <c r="G40" s="914"/>
      <c r="H40" s="912"/>
      <c r="I40" s="913"/>
      <c r="J40" s="913"/>
      <c r="K40" s="913"/>
      <c r="L40" s="914"/>
    </row>
    <row r="41" spans="2:13" x14ac:dyDescent="0.25">
      <c r="B41" s="912"/>
      <c r="C41" s="913"/>
      <c r="D41" s="913"/>
      <c r="E41" s="913"/>
      <c r="F41" s="913"/>
      <c r="G41" s="914"/>
      <c r="H41" s="912"/>
      <c r="I41" s="913"/>
      <c r="J41" s="913"/>
      <c r="K41" s="913"/>
      <c r="L41" s="914"/>
    </row>
    <row r="42" spans="2:13" x14ac:dyDescent="0.25">
      <c r="B42" s="912"/>
      <c r="C42" s="913"/>
      <c r="D42" s="913"/>
      <c r="E42" s="913"/>
      <c r="F42" s="913"/>
      <c r="G42" s="914"/>
      <c r="H42" s="912"/>
      <c r="I42" s="913"/>
      <c r="J42" s="913"/>
      <c r="K42" s="913"/>
      <c r="L42" s="914"/>
    </row>
    <row r="43" spans="2:13" x14ac:dyDescent="0.25">
      <c r="B43" s="912"/>
      <c r="C43" s="913"/>
      <c r="D43" s="913"/>
      <c r="E43" s="913"/>
      <c r="F43" s="913"/>
      <c r="G43" s="914"/>
      <c r="H43" s="912"/>
      <c r="I43" s="913"/>
      <c r="J43" s="913"/>
      <c r="K43" s="913"/>
      <c r="L43" s="914"/>
    </row>
    <row r="44" spans="2:13" x14ac:dyDescent="0.25">
      <c r="B44" s="912"/>
      <c r="C44" s="913"/>
      <c r="D44" s="913"/>
      <c r="E44" s="913"/>
      <c r="F44" s="913"/>
      <c r="G44" s="914"/>
      <c r="H44" s="912"/>
      <c r="I44" s="913"/>
      <c r="J44" s="913"/>
      <c r="K44" s="913"/>
      <c r="L44" s="914"/>
    </row>
    <row r="45" spans="2:13" x14ac:dyDescent="0.25">
      <c r="B45" s="912"/>
      <c r="C45" s="913"/>
      <c r="D45" s="913"/>
      <c r="E45" s="913"/>
      <c r="F45" s="913"/>
      <c r="G45" s="914"/>
      <c r="H45" s="912"/>
      <c r="I45" s="913"/>
      <c r="J45" s="913"/>
      <c r="K45" s="913"/>
      <c r="L45" s="914"/>
    </row>
    <row r="46" spans="2:13" x14ac:dyDescent="0.25">
      <c r="B46" s="912"/>
      <c r="C46" s="913"/>
      <c r="D46" s="913"/>
      <c r="E46" s="913"/>
      <c r="F46" s="913"/>
      <c r="G46" s="914"/>
      <c r="H46" s="912"/>
      <c r="I46" s="913"/>
      <c r="J46" s="913"/>
      <c r="K46" s="913"/>
      <c r="L46" s="914"/>
    </row>
    <row r="47" spans="2:13" x14ac:dyDescent="0.25">
      <c r="B47" s="912"/>
      <c r="C47" s="913"/>
      <c r="D47" s="913"/>
      <c r="E47" s="913"/>
      <c r="F47" s="913"/>
      <c r="G47" s="914"/>
      <c r="H47" s="912"/>
      <c r="I47" s="913"/>
      <c r="J47" s="913"/>
      <c r="K47" s="913"/>
      <c r="L47" s="914"/>
    </row>
    <row r="48" spans="2:13" x14ac:dyDescent="0.25">
      <c r="B48" s="912"/>
      <c r="C48" s="913"/>
      <c r="D48" s="913"/>
      <c r="E48" s="913"/>
      <c r="F48" s="913"/>
      <c r="G48" s="914"/>
      <c r="H48" s="912"/>
      <c r="I48" s="913"/>
      <c r="J48" s="913"/>
      <c r="K48" s="913"/>
      <c r="L48" s="914"/>
    </row>
    <row r="49" spans="2:13" x14ac:dyDescent="0.25">
      <c r="B49" s="912"/>
      <c r="C49" s="913"/>
      <c r="D49" s="913"/>
      <c r="E49" s="913"/>
      <c r="F49" s="913"/>
      <c r="G49" s="914"/>
      <c r="H49" s="912"/>
      <c r="I49" s="913"/>
      <c r="J49" s="913"/>
      <c r="K49" s="913"/>
      <c r="L49" s="914"/>
    </row>
    <row r="50" spans="2:13" x14ac:dyDescent="0.25">
      <c r="B50" s="912"/>
      <c r="C50" s="913"/>
      <c r="D50" s="913"/>
      <c r="E50" s="913"/>
      <c r="F50" s="913"/>
      <c r="G50" s="914"/>
      <c r="H50" s="912"/>
      <c r="I50" s="913"/>
      <c r="J50" s="913"/>
      <c r="K50" s="913"/>
      <c r="L50" s="914"/>
    </row>
    <row r="51" spans="2:13" ht="15.75" thickBot="1" x14ac:dyDescent="0.3">
      <c r="B51" s="912"/>
      <c r="C51" s="913"/>
      <c r="D51" s="913"/>
      <c r="E51" s="913"/>
      <c r="F51" s="913"/>
      <c r="G51" s="914"/>
      <c r="H51" s="912"/>
      <c r="I51" s="913"/>
      <c r="J51" s="913"/>
      <c r="K51" s="913"/>
      <c r="L51" s="914"/>
    </row>
    <row r="52" spans="2:13" ht="20.45" customHeight="1" x14ac:dyDescent="0.25">
      <c r="B52" s="963" t="s">
        <v>1010</v>
      </c>
      <c r="C52" s="964"/>
      <c r="D52" s="964"/>
      <c r="E52" s="964"/>
      <c r="F52" s="964"/>
      <c r="G52" s="965"/>
      <c r="H52" s="963" t="s">
        <v>1009</v>
      </c>
      <c r="I52" s="964"/>
      <c r="J52" s="964"/>
      <c r="K52" s="964"/>
      <c r="L52" s="964"/>
      <c r="M52" s="965"/>
    </row>
    <row r="53" spans="2:13" ht="14.45" customHeight="1" thickBot="1" x14ac:dyDescent="0.3">
      <c r="B53" s="960"/>
      <c r="C53" s="961"/>
      <c r="D53" s="961"/>
      <c r="E53" s="961"/>
      <c r="F53" s="961"/>
      <c r="G53" s="962"/>
      <c r="H53" s="960"/>
      <c r="I53" s="961"/>
      <c r="J53" s="961"/>
      <c r="K53" s="961"/>
      <c r="L53" s="961"/>
      <c r="M53" s="962"/>
    </row>
    <row r="54" spans="2:13" x14ac:dyDescent="0.25">
      <c r="B54" s="909" t="s">
        <v>805</v>
      </c>
      <c r="C54" s="910"/>
      <c r="D54" s="910"/>
      <c r="E54" s="910"/>
      <c r="F54" s="910"/>
      <c r="G54" s="911"/>
      <c r="H54" s="909" t="s">
        <v>806</v>
      </c>
      <c r="I54" s="910"/>
      <c r="J54" s="910"/>
      <c r="K54" s="910"/>
      <c r="L54" s="911"/>
    </row>
    <row r="55" spans="2:13" x14ac:dyDescent="0.25">
      <c r="B55" s="912"/>
      <c r="C55" s="913"/>
      <c r="D55" s="913"/>
      <c r="E55" s="913"/>
      <c r="F55" s="913"/>
      <c r="G55" s="914"/>
      <c r="H55" s="912"/>
      <c r="I55" s="913"/>
      <c r="J55" s="913"/>
      <c r="K55" s="913"/>
      <c r="L55" s="914"/>
    </row>
    <row r="56" spans="2:13" x14ac:dyDescent="0.25">
      <c r="B56" s="912"/>
      <c r="C56" s="913"/>
      <c r="D56" s="913"/>
      <c r="E56" s="913"/>
      <c r="F56" s="913"/>
      <c r="G56" s="914"/>
      <c r="H56" s="912"/>
      <c r="I56" s="913"/>
      <c r="J56" s="913"/>
      <c r="K56" s="913"/>
      <c r="L56" s="914"/>
    </row>
    <row r="57" spans="2:13" x14ac:dyDescent="0.25">
      <c r="B57" s="912"/>
      <c r="C57" s="913"/>
      <c r="D57" s="913"/>
      <c r="E57" s="913"/>
      <c r="F57" s="913"/>
      <c r="G57" s="914"/>
      <c r="H57" s="912"/>
      <c r="I57" s="913"/>
      <c r="J57" s="913"/>
      <c r="K57" s="913"/>
      <c r="L57" s="914"/>
    </row>
    <row r="58" spans="2:13" x14ac:dyDescent="0.25">
      <c r="B58" s="912"/>
      <c r="C58" s="913"/>
      <c r="D58" s="913"/>
      <c r="E58" s="913"/>
      <c r="F58" s="913"/>
      <c r="G58" s="914"/>
      <c r="H58" s="912"/>
      <c r="I58" s="913"/>
      <c r="J58" s="913"/>
      <c r="K58" s="913"/>
      <c r="L58" s="914"/>
    </row>
    <row r="59" spans="2:13" x14ac:dyDescent="0.25">
      <c r="B59" s="912"/>
      <c r="C59" s="913"/>
      <c r="D59" s="913"/>
      <c r="E59" s="913"/>
      <c r="F59" s="913"/>
      <c r="G59" s="914"/>
      <c r="H59" s="912"/>
      <c r="I59" s="913"/>
      <c r="J59" s="913"/>
      <c r="K59" s="913"/>
      <c r="L59" s="914"/>
    </row>
    <row r="60" spans="2:13" x14ac:dyDescent="0.25">
      <c r="B60" s="912"/>
      <c r="C60" s="913"/>
      <c r="D60" s="913"/>
      <c r="E60" s="913"/>
      <c r="F60" s="913"/>
      <c r="G60" s="914"/>
      <c r="H60" s="912"/>
      <c r="I60" s="913"/>
      <c r="J60" s="913"/>
      <c r="K60" s="913"/>
      <c r="L60" s="914"/>
    </row>
    <row r="61" spans="2:13" x14ac:dyDescent="0.25">
      <c r="B61" s="912"/>
      <c r="C61" s="913"/>
      <c r="D61" s="913"/>
      <c r="E61" s="913"/>
      <c r="F61" s="913"/>
      <c r="G61" s="914"/>
      <c r="H61" s="912"/>
      <c r="I61" s="913"/>
      <c r="J61" s="913"/>
      <c r="K61" s="913"/>
      <c r="L61" s="914"/>
    </row>
    <row r="62" spans="2:13" x14ac:dyDescent="0.25">
      <c r="B62" s="912"/>
      <c r="C62" s="913"/>
      <c r="D62" s="913"/>
      <c r="E62" s="913"/>
      <c r="F62" s="913"/>
      <c r="G62" s="914"/>
      <c r="H62" s="912"/>
      <c r="I62" s="913"/>
      <c r="J62" s="913"/>
      <c r="K62" s="913"/>
      <c r="L62" s="914"/>
    </row>
    <row r="63" spans="2:13" x14ac:dyDescent="0.25">
      <c r="B63" s="912"/>
      <c r="C63" s="913"/>
      <c r="D63" s="913"/>
      <c r="E63" s="913"/>
      <c r="F63" s="913"/>
      <c r="G63" s="914"/>
      <c r="H63" s="912"/>
      <c r="I63" s="913"/>
      <c r="J63" s="913"/>
      <c r="K63" s="913"/>
      <c r="L63" s="914"/>
    </row>
    <row r="64" spans="2:13"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ht="15.75" thickBot="1" x14ac:dyDescent="0.3">
      <c r="B67" s="912"/>
      <c r="C67" s="913"/>
      <c r="D67" s="913"/>
      <c r="E67" s="913"/>
      <c r="F67" s="913"/>
      <c r="G67" s="914"/>
      <c r="H67" s="912"/>
      <c r="I67" s="913"/>
      <c r="J67" s="913"/>
      <c r="K67" s="913"/>
      <c r="L67" s="914"/>
    </row>
    <row r="68" spans="2:12" ht="28.9" customHeight="1" x14ac:dyDescent="0.25">
      <c r="B68" s="947"/>
      <c r="C68" s="947"/>
      <c r="D68" s="947"/>
      <c r="E68" s="947"/>
      <c r="F68" s="947"/>
      <c r="G68" s="948"/>
      <c r="H68" s="951"/>
      <c r="I68" s="952"/>
      <c r="J68" s="952"/>
      <c r="K68" s="952"/>
      <c r="L68" s="953"/>
    </row>
    <row r="69" spans="2:12" ht="24.6" customHeight="1" thickBot="1" x14ac:dyDescent="0.3">
      <c r="B69" s="949"/>
      <c r="C69" s="949"/>
      <c r="D69" s="949"/>
      <c r="E69" s="949"/>
      <c r="F69" s="949"/>
      <c r="G69" s="950"/>
      <c r="H69" s="954"/>
      <c r="I69" s="955"/>
      <c r="J69" s="955"/>
      <c r="K69" s="955"/>
      <c r="L69" s="956"/>
    </row>
  </sheetData>
  <mergeCells count="23">
    <mergeCell ref="B54:G67"/>
    <mergeCell ref="H54:L67"/>
    <mergeCell ref="H20:M21"/>
    <mergeCell ref="B36:G37"/>
    <mergeCell ref="B38:G51"/>
    <mergeCell ref="H38:L51"/>
    <mergeCell ref="B52:G53"/>
    <mergeCell ref="B68:G69"/>
    <mergeCell ref="H68:L69"/>
    <mergeCell ref="H36:M37"/>
    <mergeCell ref="H52:M53"/>
    <mergeCell ref="B1:L2"/>
    <mergeCell ref="B3:E3"/>
    <mergeCell ref="G3:I3"/>
    <mergeCell ref="J3:L3"/>
    <mergeCell ref="B4:H5"/>
    <mergeCell ref="K4:L4"/>
    <mergeCell ref="K5:L5"/>
    <mergeCell ref="B6:G19"/>
    <mergeCell ref="H6:L19"/>
    <mergeCell ref="B20:G21"/>
    <mergeCell ref="B22:G35"/>
    <mergeCell ref="H22:L3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4"/>
  <sheetViews>
    <sheetView view="pageBreakPreview" zoomScaleNormal="100" zoomScaleSheetLayoutView="100" zoomScalePageLayoutView="110" workbookViewId="0">
      <selection activeCell="H103" sqref="H103:L104"/>
    </sheetView>
  </sheetViews>
  <sheetFormatPr baseColWidth="10" defaultColWidth="12" defaultRowHeight="15" x14ac:dyDescent="0.25"/>
  <cols>
    <col min="1" max="1" width="3.85546875" style="135" customWidth="1"/>
    <col min="2" max="2" width="4.85546875" style="135" customWidth="1"/>
    <col min="3" max="3" width="8.7109375" style="135" customWidth="1"/>
    <col min="4" max="4" width="8.42578125" style="135" customWidth="1"/>
    <col min="5" max="5" width="12" style="135"/>
    <col min="6" max="6" width="12.5703125" style="135" customWidth="1"/>
    <col min="7" max="7" width="10" style="135" customWidth="1"/>
    <col min="8" max="8" width="9" style="135" customWidth="1"/>
    <col min="9" max="9" width="23.5703125" style="135" customWidth="1"/>
    <col min="10" max="10" width="13.7109375" style="135" customWidth="1"/>
    <col min="11" max="11" width="14.140625" style="135" customWidth="1"/>
    <col min="12" max="12" width="10" style="135" customWidth="1"/>
    <col min="13" max="13" width="12" style="135" hidden="1" customWidth="1"/>
    <col min="14" max="16384" width="12" style="135"/>
  </cols>
  <sheetData>
    <row r="1" spans="2:12" ht="27.75" customHeight="1" x14ac:dyDescent="0.25">
      <c r="B1" s="927" t="s">
        <v>386</v>
      </c>
      <c r="C1" s="928"/>
      <c r="D1" s="928"/>
      <c r="E1" s="928"/>
      <c r="F1" s="928"/>
      <c r="G1" s="928"/>
      <c r="H1" s="928"/>
      <c r="I1" s="928"/>
      <c r="J1" s="928"/>
      <c r="K1" s="928"/>
      <c r="L1" s="929"/>
    </row>
    <row r="2" spans="2:12" ht="11.25" customHeight="1" x14ac:dyDescent="0.25">
      <c r="B2" s="930"/>
      <c r="C2" s="931"/>
      <c r="D2" s="931"/>
      <c r="E2" s="931"/>
      <c r="F2" s="931"/>
      <c r="G2" s="931"/>
      <c r="H2" s="931"/>
      <c r="I2" s="931"/>
      <c r="J2" s="931"/>
      <c r="K2" s="931"/>
      <c r="L2" s="932"/>
    </row>
    <row r="3" spans="2:12" ht="24.95" customHeight="1" x14ac:dyDescent="0.25">
      <c r="B3" s="933" t="s">
        <v>434</v>
      </c>
      <c r="C3" s="934"/>
      <c r="D3" s="934"/>
      <c r="E3" s="935"/>
      <c r="F3" s="187">
        <v>43958</v>
      </c>
      <c r="G3" s="933" t="s">
        <v>435</v>
      </c>
      <c r="H3" s="934"/>
      <c r="I3" s="935"/>
      <c r="J3" s="966">
        <v>43964</v>
      </c>
      <c r="K3" s="967"/>
      <c r="L3" s="968"/>
    </row>
    <row r="4" spans="2:12" ht="24.95" customHeight="1" x14ac:dyDescent="0.25">
      <c r="B4" s="939" t="s">
        <v>384</v>
      </c>
      <c r="C4" s="940"/>
      <c r="D4" s="940"/>
      <c r="E4" s="940"/>
      <c r="F4" s="940"/>
      <c r="G4" s="940"/>
      <c r="H4" s="941"/>
      <c r="I4" s="195" t="s">
        <v>758</v>
      </c>
      <c r="J4" s="195" t="s">
        <v>2</v>
      </c>
      <c r="K4" s="945" t="s">
        <v>0</v>
      </c>
      <c r="L4" s="946"/>
    </row>
    <row r="5" spans="2:12" ht="24.95" customHeight="1" thickBot="1" x14ac:dyDescent="0.3">
      <c r="B5" s="969"/>
      <c r="C5" s="970"/>
      <c r="D5" s="970"/>
      <c r="E5" s="970"/>
      <c r="F5" s="970"/>
      <c r="G5" s="970"/>
      <c r="H5" s="971"/>
      <c r="I5" s="131" t="s">
        <v>759</v>
      </c>
      <c r="J5" s="193">
        <v>2</v>
      </c>
      <c r="K5" s="972" t="s">
        <v>436</v>
      </c>
      <c r="L5" s="973"/>
    </row>
    <row r="6" spans="2:12" ht="24.95" customHeight="1" thickBot="1" x14ac:dyDescent="0.3">
      <c r="B6" s="974" t="s">
        <v>834</v>
      </c>
      <c r="C6" s="975"/>
      <c r="D6" s="975"/>
      <c r="E6" s="975"/>
      <c r="F6" s="975"/>
      <c r="G6" s="975"/>
      <c r="H6" s="975"/>
      <c r="I6" s="975"/>
      <c r="J6" s="975"/>
      <c r="K6" s="975"/>
      <c r="L6" s="976"/>
    </row>
    <row r="7" spans="2:12" ht="15.75" customHeight="1" x14ac:dyDescent="0.25">
      <c r="B7" s="912" t="s">
        <v>658</v>
      </c>
      <c r="C7" s="913"/>
      <c r="D7" s="913"/>
      <c r="E7" s="913"/>
      <c r="F7" s="913"/>
      <c r="G7" s="914"/>
      <c r="H7" s="912" t="s">
        <v>659</v>
      </c>
      <c r="I7" s="913"/>
      <c r="J7" s="913"/>
      <c r="K7" s="913"/>
      <c r="L7" s="914"/>
    </row>
    <row r="8" spans="2:12" x14ac:dyDescent="0.25">
      <c r="B8" s="912"/>
      <c r="C8" s="913"/>
      <c r="D8" s="913"/>
      <c r="E8" s="913"/>
      <c r="F8" s="913"/>
      <c r="G8" s="914"/>
      <c r="H8" s="912"/>
      <c r="I8" s="913"/>
      <c r="J8" s="913"/>
      <c r="K8" s="913"/>
      <c r="L8" s="914"/>
    </row>
    <row r="9" spans="2:12" x14ac:dyDescent="0.25">
      <c r="B9" s="912"/>
      <c r="C9" s="913"/>
      <c r="D9" s="913"/>
      <c r="E9" s="913"/>
      <c r="F9" s="913"/>
      <c r="G9" s="914"/>
      <c r="H9" s="912"/>
      <c r="I9" s="913"/>
      <c r="J9" s="913"/>
      <c r="K9" s="913"/>
      <c r="L9" s="914"/>
    </row>
    <row r="10" spans="2:12" x14ac:dyDescent="0.25">
      <c r="B10" s="912"/>
      <c r="C10" s="913"/>
      <c r="D10" s="913"/>
      <c r="E10" s="913"/>
      <c r="F10" s="913"/>
      <c r="G10" s="914"/>
      <c r="H10" s="912"/>
      <c r="I10" s="913"/>
      <c r="J10" s="913"/>
      <c r="K10" s="913"/>
      <c r="L10" s="914"/>
    </row>
    <row r="11" spans="2:12" x14ac:dyDescent="0.25">
      <c r="B11" s="912"/>
      <c r="C11" s="913"/>
      <c r="D11" s="913"/>
      <c r="E11" s="913"/>
      <c r="F11" s="913"/>
      <c r="G11" s="914"/>
      <c r="H11" s="912"/>
      <c r="I11" s="913"/>
      <c r="J11" s="913"/>
      <c r="K11" s="913"/>
      <c r="L11" s="914"/>
    </row>
    <row r="12" spans="2:12" x14ac:dyDescent="0.25">
      <c r="B12" s="912"/>
      <c r="C12" s="913"/>
      <c r="D12" s="913"/>
      <c r="E12" s="913"/>
      <c r="F12" s="913"/>
      <c r="G12" s="914"/>
      <c r="H12" s="912"/>
      <c r="I12" s="913"/>
      <c r="J12" s="913"/>
      <c r="K12" s="913"/>
      <c r="L12" s="914"/>
    </row>
    <row r="13" spans="2:12" x14ac:dyDescent="0.25">
      <c r="B13" s="912"/>
      <c r="C13" s="913"/>
      <c r="D13" s="913"/>
      <c r="E13" s="913"/>
      <c r="F13" s="913"/>
      <c r="G13" s="914"/>
      <c r="H13" s="912"/>
      <c r="I13" s="913"/>
      <c r="J13" s="913"/>
      <c r="K13" s="913"/>
      <c r="L13" s="914"/>
    </row>
    <row r="14" spans="2:12" x14ac:dyDescent="0.25">
      <c r="B14" s="912"/>
      <c r="C14" s="913"/>
      <c r="D14" s="913"/>
      <c r="E14" s="913"/>
      <c r="F14" s="913"/>
      <c r="G14" s="914"/>
      <c r="H14" s="912"/>
      <c r="I14" s="913"/>
      <c r="J14" s="913"/>
      <c r="K14" s="913"/>
      <c r="L14" s="914"/>
    </row>
    <row r="15" spans="2:12" x14ac:dyDescent="0.25">
      <c r="B15" s="912"/>
      <c r="C15" s="913"/>
      <c r="D15" s="913"/>
      <c r="E15" s="913"/>
      <c r="F15" s="913"/>
      <c r="G15" s="914"/>
      <c r="H15" s="912"/>
      <c r="I15" s="913"/>
      <c r="J15" s="913"/>
      <c r="K15" s="913"/>
      <c r="L15" s="914"/>
    </row>
    <row r="16" spans="2:12" x14ac:dyDescent="0.25">
      <c r="B16" s="912"/>
      <c r="C16" s="913"/>
      <c r="D16" s="913"/>
      <c r="E16" s="913"/>
      <c r="F16" s="913"/>
      <c r="G16" s="914"/>
      <c r="H16" s="912"/>
      <c r="I16" s="913"/>
      <c r="J16" s="913"/>
      <c r="K16" s="913"/>
      <c r="L16" s="914"/>
    </row>
    <row r="17" spans="2:13" x14ac:dyDescent="0.25">
      <c r="B17" s="912"/>
      <c r="C17" s="913"/>
      <c r="D17" s="913"/>
      <c r="E17" s="913"/>
      <c r="F17" s="913"/>
      <c r="G17" s="914"/>
      <c r="H17" s="912"/>
      <c r="I17" s="913"/>
      <c r="J17" s="913"/>
      <c r="K17" s="913"/>
      <c r="L17" s="914"/>
    </row>
    <row r="18" spans="2:13" x14ac:dyDescent="0.25">
      <c r="B18" s="912"/>
      <c r="C18" s="913"/>
      <c r="D18" s="913"/>
      <c r="E18" s="913"/>
      <c r="F18" s="913"/>
      <c r="G18" s="914"/>
      <c r="H18" s="912"/>
      <c r="I18" s="913"/>
      <c r="J18" s="913"/>
      <c r="K18" s="913"/>
      <c r="L18" s="914"/>
    </row>
    <row r="19" spans="2:13" x14ac:dyDescent="0.25">
      <c r="B19" s="912"/>
      <c r="C19" s="913"/>
      <c r="D19" s="913"/>
      <c r="E19" s="913"/>
      <c r="F19" s="913"/>
      <c r="G19" s="914"/>
      <c r="H19" s="912"/>
      <c r="I19" s="913"/>
      <c r="J19" s="913"/>
      <c r="K19" s="913"/>
      <c r="L19" s="914"/>
    </row>
    <row r="20" spans="2:13" ht="15.75" thickBot="1" x14ac:dyDescent="0.3">
      <c r="B20" s="912"/>
      <c r="C20" s="913"/>
      <c r="D20" s="913"/>
      <c r="E20" s="913"/>
      <c r="F20" s="913"/>
      <c r="G20" s="914"/>
      <c r="H20" s="912"/>
      <c r="I20" s="913"/>
      <c r="J20" s="913"/>
      <c r="K20" s="913"/>
      <c r="L20" s="914"/>
    </row>
    <row r="21" spans="2:13" ht="15" customHeight="1" x14ac:dyDescent="0.25">
      <c r="B21" s="921" t="s">
        <v>967</v>
      </c>
      <c r="C21" s="922"/>
      <c r="D21" s="922"/>
      <c r="E21" s="922"/>
      <c r="F21" s="922"/>
      <c r="G21" s="923"/>
      <c r="H21" s="921" t="s">
        <v>968</v>
      </c>
      <c r="I21" s="922"/>
      <c r="J21" s="922"/>
      <c r="K21" s="922"/>
      <c r="L21" s="922"/>
      <c r="M21" s="923"/>
    </row>
    <row r="22" spans="2:13" ht="37.5" customHeight="1" thickBot="1" x14ac:dyDescent="0.3">
      <c r="B22" s="924"/>
      <c r="C22" s="925"/>
      <c r="D22" s="925"/>
      <c r="E22" s="925"/>
      <c r="F22" s="925"/>
      <c r="G22" s="926"/>
      <c r="H22" s="924"/>
      <c r="I22" s="925"/>
      <c r="J22" s="925"/>
      <c r="K22" s="925"/>
      <c r="L22" s="925"/>
      <c r="M22" s="926"/>
    </row>
    <row r="23" spans="2:13" ht="15.75" customHeight="1" x14ac:dyDescent="0.25">
      <c r="B23" s="909" t="s">
        <v>803</v>
      </c>
      <c r="C23" s="910"/>
      <c r="D23" s="910"/>
      <c r="E23" s="910"/>
      <c r="F23" s="910"/>
      <c r="G23" s="911"/>
      <c r="H23" s="909" t="s">
        <v>804</v>
      </c>
      <c r="I23" s="910"/>
      <c r="J23" s="910"/>
      <c r="K23" s="910"/>
      <c r="L23" s="911"/>
    </row>
    <row r="24" spans="2:13" x14ac:dyDescent="0.25">
      <c r="B24" s="912"/>
      <c r="C24" s="913"/>
      <c r="D24" s="913"/>
      <c r="E24" s="913"/>
      <c r="F24" s="913"/>
      <c r="G24" s="914"/>
      <c r="H24" s="912"/>
      <c r="I24" s="913"/>
      <c r="J24" s="913"/>
      <c r="K24" s="913"/>
      <c r="L24" s="914"/>
    </row>
    <row r="25" spans="2:13" x14ac:dyDescent="0.25">
      <c r="B25" s="912"/>
      <c r="C25" s="913"/>
      <c r="D25" s="913"/>
      <c r="E25" s="913"/>
      <c r="F25" s="913"/>
      <c r="G25" s="914"/>
      <c r="H25" s="912"/>
      <c r="I25" s="913"/>
      <c r="J25" s="913"/>
      <c r="K25" s="913"/>
      <c r="L25" s="914"/>
    </row>
    <row r="26" spans="2:13" x14ac:dyDescent="0.25">
      <c r="B26" s="912"/>
      <c r="C26" s="913"/>
      <c r="D26" s="913"/>
      <c r="E26" s="913"/>
      <c r="F26" s="913"/>
      <c r="G26" s="914"/>
      <c r="H26" s="912"/>
      <c r="I26" s="913"/>
      <c r="J26" s="913"/>
      <c r="K26" s="913"/>
      <c r="L26" s="914"/>
    </row>
    <row r="27" spans="2:13" x14ac:dyDescent="0.25">
      <c r="B27" s="912"/>
      <c r="C27" s="913"/>
      <c r="D27" s="913"/>
      <c r="E27" s="913"/>
      <c r="F27" s="913"/>
      <c r="G27" s="914"/>
      <c r="H27" s="912"/>
      <c r="I27" s="913"/>
      <c r="J27" s="913"/>
      <c r="K27" s="913"/>
      <c r="L27" s="914"/>
    </row>
    <row r="28" spans="2:13" x14ac:dyDescent="0.25">
      <c r="B28" s="912"/>
      <c r="C28" s="913"/>
      <c r="D28" s="913"/>
      <c r="E28" s="913"/>
      <c r="F28" s="913"/>
      <c r="G28" s="914"/>
      <c r="H28" s="912"/>
      <c r="I28" s="913"/>
      <c r="J28" s="913"/>
      <c r="K28" s="913"/>
      <c r="L28" s="914"/>
    </row>
    <row r="29" spans="2:13" x14ac:dyDescent="0.25">
      <c r="B29" s="912"/>
      <c r="C29" s="913"/>
      <c r="D29" s="913"/>
      <c r="E29" s="913"/>
      <c r="F29" s="913"/>
      <c r="G29" s="914"/>
      <c r="H29" s="912"/>
      <c r="I29" s="913"/>
      <c r="J29" s="913"/>
      <c r="K29" s="913"/>
      <c r="L29" s="914"/>
    </row>
    <row r="30" spans="2:13" x14ac:dyDescent="0.25">
      <c r="B30" s="912"/>
      <c r="C30" s="913"/>
      <c r="D30" s="913"/>
      <c r="E30" s="913"/>
      <c r="F30" s="913"/>
      <c r="G30" s="914"/>
      <c r="H30" s="912"/>
      <c r="I30" s="913"/>
      <c r="J30" s="913"/>
      <c r="K30" s="913"/>
      <c r="L30" s="914"/>
    </row>
    <row r="31" spans="2:13" x14ac:dyDescent="0.25">
      <c r="B31" s="912"/>
      <c r="C31" s="913"/>
      <c r="D31" s="913"/>
      <c r="E31" s="913"/>
      <c r="F31" s="913"/>
      <c r="G31" s="914"/>
      <c r="H31" s="912"/>
      <c r="I31" s="913"/>
      <c r="J31" s="913"/>
      <c r="K31" s="913"/>
      <c r="L31" s="914"/>
    </row>
    <row r="32" spans="2:13" x14ac:dyDescent="0.25">
      <c r="B32" s="912"/>
      <c r="C32" s="913"/>
      <c r="D32" s="913"/>
      <c r="E32" s="913"/>
      <c r="F32" s="913"/>
      <c r="G32" s="914"/>
      <c r="H32" s="912"/>
      <c r="I32" s="913"/>
      <c r="J32" s="913"/>
      <c r="K32" s="913"/>
      <c r="L32" s="914"/>
    </row>
    <row r="33" spans="2:13" x14ac:dyDescent="0.25">
      <c r="B33" s="912"/>
      <c r="C33" s="913"/>
      <c r="D33" s="913"/>
      <c r="E33" s="913"/>
      <c r="F33" s="913"/>
      <c r="G33" s="914"/>
      <c r="H33" s="912"/>
      <c r="I33" s="913"/>
      <c r="J33" s="913"/>
      <c r="K33" s="913"/>
      <c r="L33" s="914"/>
    </row>
    <row r="34" spans="2:13" x14ac:dyDescent="0.25">
      <c r="B34" s="912"/>
      <c r="C34" s="913"/>
      <c r="D34" s="913"/>
      <c r="E34" s="913"/>
      <c r="F34" s="913"/>
      <c r="G34" s="914"/>
      <c r="H34" s="912"/>
      <c r="I34" s="913"/>
      <c r="J34" s="913"/>
      <c r="K34" s="913"/>
      <c r="L34" s="914"/>
    </row>
    <row r="35" spans="2:13" x14ac:dyDescent="0.25">
      <c r="B35" s="912"/>
      <c r="C35" s="913"/>
      <c r="D35" s="913"/>
      <c r="E35" s="913"/>
      <c r="F35" s="913"/>
      <c r="G35" s="914"/>
      <c r="H35" s="912"/>
      <c r="I35" s="913"/>
      <c r="J35" s="913"/>
      <c r="K35" s="913"/>
      <c r="L35" s="914"/>
    </row>
    <row r="36" spans="2:13" ht="15.75" thickBot="1" x14ac:dyDescent="0.3">
      <c r="B36" s="912"/>
      <c r="C36" s="913"/>
      <c r="D36" s="913"/>
      <c r="E36" s="913"/>
      <c r="F36" s="913"/>
      <c r="G36" s="914"/>
      <c r="H36" s="912"/>
      <c r="I36" s="913"/>
      <c r="J36" s="913"/>
      <c r="K36" s="913"/>
      <c r="L36" s="914"/>
    </row>
    <row r="37" spans="2:13" ht="15" customHeight="1" x14ac:dyDescent="0.25">
      <c r="B37" s="921" t="s">
        <v>969</v>
      </c>
      <c r="C37" s="922"/>
      <c r="D37" s="922"/>
      <c r="E37" s="922"/>
      <c r="F37" s="922"/>
      <c r="G37" s="923"/>
      <c r="H37" s="921" t="s">
        <v>970</v>
      </c>
      <c r="I37" s="922"/>
      <c r="J37" s="922"/>
      <c r="K37" s="922"/>
      <c r="L37" s="922"/>
      <c r="M37" s="923"/>
    </row>
    <row r="38" spans="2:13" ht="33" customHeight="1" thickBot="1" x14ac:dyDescent="0.3">
      <c r="B38" s="924"/>
      <c r="C38" s="925"/>
      <c r="D38" s="925"/>
      <c r="E38" s="925"/>
      <c r="F38" s="925"/>
      <c r="G38" s="926"/>
      <c r="H38" s="924"/>
      <c r="I38" s="925"/>
      <c r="J38" s="925"/>
      <c r="K38" s="925"/>
      <c r="L38" s="925"/>
      <c r="M38" s="926"/>
    </row>
    <row r="39" spans="2:13" ht="26.25" customHeight="1" thickBot="1" x14ac:dyDescent="0.3">
      <c r="B39" s="977" t="s">
        <v>835</v>
      </c>
      <c r="C39" s="978"/>
      <c r="D39" s="978"/>
      <c r="E39" s="978"/>
      <c r="F39" s="978"/>
      <c r="G39" s="978"/>
      <c r="H39" s="978"/>
      <c r="I39" s="978"/>
      <c r="J39" s="978"/>
      <c r="K39" s="978"/>
      <c r="L39" s="979"/>
      <c r="M39" s="196"/>
    </row>
    <row r="40" spans="2:13" x14ac:dyDescent="0.25">
      <c r="B40" s="909" t="s">
        <v>805</v>
      </c>
      <c r="C40" s="910"/>
      <c r="D40" s="910"/>
      <c r="E40" s="910"/>
      <c r="F40" s="910"/>
      <c r="G40" s="911"/>
      <c r="H40" s="909" t="s">
        <v>806</v>
      </c>
      <c r="I40" s="910"/>
      <c r="J40" s="910"/>
      <c r="K40" s="910"/>
      <c r="L40" s="911"/>
    </row>
    <row r="41" spans="2:13" x14ac:dyDescent="0.25">
      <c r="B41" s="912"/>
      <c r="C41" s="913"/>
      <c r="D41" s="913"/>
      <c r="E41" s="913"/>
      <c r="F41" s="913"/>
      <c r="G41" s="914"/>
      <c r="H41" s="912"/>
      <c r="I41" s="913"/>
      <c r="J41" s="913"/>
      <c r="K41" s="913"/>
      <c r="L41" s="914"/>
    </row>
    <row r="42" spans="2:13" x14ac:dyDescent="0.25">
      <c r="B42" s="912"/>
      <c r="C42" s="913"/>
      <c r="D42" s="913"/>
      <c r="E42" s="913"/>
      <c r="F42" s="913"/>
      <c r="G42" s="914"/>
      <c r="H42" s="912"/>
      <c r="I42" s="913"/>
      <c r="J42" s="913"/>
      <c r="K42" s="913"/>
      <c r="L42" s="914"/>
    </row>
    <row r="43" spans="2:13" x14ac:dyDescent="0.25">
      <c r="B43" s="912"/>
      <c r="C43" s="913"/>
      <c r="D43" s="913"/>
      <c r="E43" s="913"/>
      <c r="F43" s="913"/>
      <c r="G43" s="914"/>
      <c r="H43" s="912"/>
      <c r="I43" s="913"/>
      <c r="J43" s="913"/>
      <c r="K43" s="913"/>
      <c r="L43" s="914"/>
    </row>
    <row r="44" spans="2:13" x14ac:dyDescent="0.25">
      <c r="B44" s="912"/>
      <c r="C44" s="913"/>
      <c r="D44" s="913"/>
      <c r="E44" s="913"/>
      <c r="F44" s="913"/>
      <c r="G44" s="914"/>
      <c r="H44" s="912"/>
      <c r="I44" s="913"/>
      <c r="J44" s="913"/>
      <c r="K44" s="913"/>
      <c r="L44" s="914"/>
    </row>
    <row r="45" spans="2:13" x14ac:dyDescent="0.25">
      <c r="B45" s="912"/>
      <c r="C45" s="913"/>
      <c r="D45" s="913"/>
      <c r="E45" s="913"/>
      <c r="F45" s="913"/>
      <c r="G45" s="914"/>
      <c r="H45" s="912"/>
      <c r="I45" s="913"/>
      <c r="J45" s="913"/>
      <c r="K45" s="913"/>
      <c r="L45" s="914"/>
    </row>
    <row r="46" spans="2:13" x14ac:dyDescent="0.25">
      <c r="B46" s="912"/>
      <c r="C46" s="913"/>
      <c r="D46" s="913"/>
      <c r="E46" s="913"/>
      <c r="F46" s="913"/>
      <c r="G46" s="914"/>
      <c r="H46" s="912"/>
      <c r="I46" s="913"/>
      <c r="J46" s="913"/>
      <c r="K46" s="913"/>
      <c r="L46" s="914"/>
    </row>
    <row r="47" spans="2:13" x14ac:dyDescent="0.25">
      <c r="B47" s="912"/>
      <c r="C47" s="913"/>
      <c r="D47" s="913"/>
      <c r="E47" s="913"/>
      <c r="F47" s="913"/>
      <c r="G47" s="914"/>
      <c r="H47" s="912"/>
      <c r="I47" s="913"/>
      <c r="J47" s="913"/>
      <c r="K47" s="913"/>
      <c r="L47" s="914"/>
    </row>
    <row r="48" spans="2:13" x14ac:dyDescent="0.25">
      <c r="B48" s="912"/>
      <c r="C48" s="913"/>
      <c r="D48" s="913"/>
      <c r="E48" s="913"/>
      <c r="F48" s="913"/>
      <c r="G48" s="914"/>
      <c r="H48" s="912"/>
      <c r="I48" s="913"/>
      <c r="J48" s="913"/>
      <c r="K48" s="913"/>
      <c r="L48" s="914"/>
    </row>
    <row r="49" spans="2:13" x14ac:dyDescent="0.25">
      <c r="B49" s="912"/>
      <c r="C49" s="913"/>
      <c r="D49" s="913"/>
      <c r="E49" s="913"/>
      <c r="F49" s="913"/>
      <c r="G49" s="914"/>
      <c r="H49" s="912"/>
      <c r="I49" s="913"/>
      <c r="J49" s="913"/>
      <c r="K49" s="913"/>
      <c r="L49" s="914"/>
    </row>
    <row r="50" spans="2:13" x14ac:dyDescent="0.25">
      <c r="B50" s="912"/>
      <c r="C50" s="913"/>
      <c r="D50" s="913"/>
      <c r="E50" s="913"/>
      <c r="F50" s="913"/>
      <c r="G50" s="914"/>
      <c r="H50" s="912"/>
      <c r="I50" s="913"/>
      <c r="J50" s="913"/>
      <c r="K50" s="913"/>
      <c r="L50" s="914"/>
    </row>
    <row r="51" spans="2:13" x14ac:dyDescent="0.25">
      <c r="B51" s="912"/>
      <c r="C51" s="913"/>
      <c r="D51" s="913"/>
      <c r="E51" s="913"/>
      <c r="F51" s="913"/>
      <c r="G51" s="914"/>
      <c r="H51" s="912"/>
      <c r="I51" s="913"/>
      <c r="J51" s="913"/>
      <c r="K51" s="913"/>
      <c r="L51" s="914"/>
    </row>
    <row r="52" spans="2:13" x14ac:dyDescent="0.25">
      <c r="B52" s="912"/>
      <c r="C52" s="913"/>
      <c r="D52" s="913"/>
      <c r="E52" s="913"/>
      <c r="F52" s="913"/>
      <c r="G52" s="914"/>
      <c r="H52" s="912"/>
      <c r="I52" s="913"/>
      <c r="J52" s="913"/>
      <c r="K52" s="913"/>
      <c r="L52" s="914"/>
    </row>
    <row r="53" spans="2:13" ht="15.75" thickBot="1" x14ac:dyDescent="0.3">
      <c r="B53" s="912"/>
      <c r="C53" s="913"/>
      <c r="D53" s="913"/>
      <c r="E53" s="913"/>
      <c r="F53" s="913"/>
      <c r="G53" s="914"/>
      <c r="H53" s="912"/>
      <c r="I53" s="913"/>
      <c r="J53" s="913"/>
      <c r="K53" s="913"/>
      <c r="L53" s="914"/>
    </row>
    <row r="54" spans="2:13" ht="15" customHeight="1" x14ac:dyDescent="0.25">
      <c r="B54" s="980" t="s">
        <v>971</v>
      </c>
      <c r="C54" s="981"/>
      <c r="D54" s="981"/>
      <c r="E54" s="981"/>
      <c r="F54" s="981"/>
      <c r="G54" s="982"/>
      <c r="H54" s="915" t="s">
        <v>972</v>
      </c>
      <c r="I54" s="916"/>
      <c r="J54" s="916"/>
      <c r="K54" s="916"/>
      <c r="L54" s="916"/>
      <c r="M54" s="917"/>
    </row>
    <row r="55" spans="2:13" ht="29.25" customHeight="1" thickBot="1" x14ac:dyDescent="0.3">
      <c r="B55" s="983"/>
      <c r="C55" s="984"/>
      <c r="D55" s="984"/>
      <c r="E55" s="984"/>
      <c r="F55" s="984"/>
      <c r="G55" s="985"/>
      <c r="H55" s="918"/>
      <c r="I55" s="919"/>
      <c r="J55" s="919"/>
      <c r="K55" s="919"/>
      <c r="L55" s="919"/>
      <c r="M55" s="920"/>
    </row>
    <row r="56" spans="2:13" ht="15" customHeight="1" x14ac:dyDescent="0.25">
      <c r="B56" s="909" t="s">
        <v>805</v>
      </c>
      <c r="C56" s="910"/>
      <c r="D56" s="910"/>
      <c r="E56" s="910"/>
      <c r="F56" s="910"/>
      <c r="G56" s="911"/>
      <c r="H56" s="909" t="s">
        <v>806</v>
      </c>
      <c r="I56" s="910"/>
      <c r="J56" s="910"/>
      <c r="K56" s="910"/>
      <c r="L56" s="911"/>
    </row>
    <row r="57" spans="2:13" ht="15" customHeight="1" x14ac:dyDescent="0.25">
      <c r="B57" s="912"/>
      <c r="C57" s="913"/>
      <c r="D57" s="913"/>
      <c r="E57" s="913"/>
      <c r="F57" s="913"/>
      <c r="G57" s="914"/>
      <c r="H57" s="912"/>
      <c r="I57" s="913"/>
      <c r="J57" s="913"/>
      <c r="K57" s="913"/>
      <c r="L57" s="914"/>
    </row>
    <row r="58" spans="2:13" ht="15" customHeight="1" x14ac:dyDescent="0.25">
      <c r="B58" s="912"/>
      <c r="C58" s="913"/>
      <c r="D58" s="913"/>
      <c r="E58" s="913"/>
      <c r="F58" s="913"/>
      <c r="G58" s="914"/>
      <c r="H58" s="912"/>
      <c r="I58" s="913"/>
      <c r="J58" s="913"/>
      <c r="K58" s="913"/>
      <c r="L58" s="914"/>
    </row>
    <row r="59" spans="2:13" ht="15" customHeight="1" x14ac:dyDescent="0.25">
      <c r="B59" s="912"/>
      <c r="C59" s="913"/>
      <c r="D59" s="913"/>
      <c r="E59" s="913"/>
      <c r="F59" s="913"/>
      <c r="G59" s="914"/>
      <c r="H59" s="912"/>
      <c r="I59" s="913"/>
      <c r="J59" s="913"/>
      <c r="K59" s="913"/>
      <c r="L59" s="914"/>
    </row>
    <row r="60" spans="2:13" ht="15" customHeight="1" x14ac:dyDescent="0.25">
      <c r="B60" s="912"/>
      <c r="C60" s="913"/>
      <c r="D60" s="913"/>
      <c r="E60" s="913"/>
      <c r="F60" s="913"/>
      <c r="G60" s="914"/>
      <c r="H60" s="912"/>
      <c r="I60" s="913"/>
      <c r="J60" s="913"/>
      <c r="K60" s="913"/>
      <c r="L60" s="914"/>
    </row>
    <row r="61" spans="2:13" ht="15" customHeight="1" x14ac:dyDescent="0.25">
      <c r="B61" s="912"/>
      <c r="C61" s="913"/>
      <c r="D61" s="913"/>
      <c r="E61" s="913"/>
      <c r="F61" s="913"/>
      <c r="G61" s="914"/>
      <c r="H61" s="912"/>
      <c r="I61" s="913"/>
      <c r="J61" s="913"/>
      <c r="K61" s="913"/>
      <c r="L61" s="914"/>
    </row>
    <row r="62" spans="2:13" ht="15" customHeight="1" x14ac:dyDescent="0.25">
      <c r="B62" s="912"/>
      <c r="C62" s="913"/>
      <c r="D62" s="913"/>
      <c r="E62" s="913"/>
      <c r="F62" s="913"/>
      <c r="G62" s="914"/>
      <c r="H62" s="912"/>
      <c r="I62" s="913"/>
      <c r="J62" s="913"/>
      <c r="K62" s="913"/>
      <c r="L62" s="914"/>
    </row>
    <row r="63" spans="2:13" ht="15" customHeight="1" x14ac:dyDescent="0.25">
      <c r="B63" s="912"/>
      <c r="C63" s="913"/>
      <c r="D63" s="913"/>
      <c r="E63" s="913"/>
      <c r="F63" s="913"/>
      <c r="G63" s="914"/>
      <c r="H63" s="912"/>
      <c r="I63" s="913"/>
      <c r="J63" s="913"/>
      <c r="K63" s="913"/>
      <c r="L63" s="914"/>
    </row>
    <row r="64" spans="2:13" ht="15" customHeight="1" x14ac:dyDescent="0.25">
      <c r="B64" s="912"/>
      <c r="C64" s="913"/>
      <c r="D64" s="913"/>
      <c r="E64" s="913"/>
      <c r="F64" s="913"/>
      <c r="G64" s="914"/>
      <c r="H64" s="912"/>
      <c r="I64" s="913"/>
      <c r="J64" s="913"/>
      <c r="K64" s="913"/>
      <c r="L64" s="914"/>
    </row>
    <row r="65" spans="2:13" ht="15" customHeight="1" x14ac:dyDescent="0.25">
      <c r="B65" s="912"/>
      <c r="C65" s="913"/>
      <c r="D65" s="913"/>
      <c r="E65" s="913"/>
      <c r="F65" s="913"/>
      <c r="G65" s="914"/>
      <c r="H65" s="912"/>
      <c r="I65" s="913"/>
      <c r="J65" s="913"/>
      <c r="K65" s="913"/>
      <c r="L65" s="914"/>
    </row>
    <row r="66" spans="2:13" ht="15" customHeight="1" x14ac:dyDescent="0.25">
      <c r="B66" s="912"/>
      <c r="C66" s="913"/>
      <c r="D66" s="913"/>
      <c r="E66" s="913"/>
      <c r="F66" s="913"/>
      <c r="G66" s="914"/>
      <c r="H66" s="912"/>
      <c r="I66" s="913"/>
      <c r="J66" s="913"/>
      <c r="K66" s="913"/>
      <c r="L66" s="914"/>
    </row>
    <row r="67" spans="2:13" ht="15" customHeight="1" x14ac:dyDescent="0.25">
      <c r="B67" s="912"/>
      <c r="C67" s="913"/>
      <c r="D67" s="913"/>
      <c r="E67" s="913"/>
      <c r="F67" s="913"/>
      <c r="G67" s="914"/>
      <c r="H67" s="912"/>
      <c r="I67" s="913"/>
      <c r="J67" s="913"/>
      <c r="K67" s="913"/>
      <c r="L67" s="914"/>
    </row>
    <row r="68" spans="2:13" ht="15" customHeight="1" x14ac:dyDescent="0.25">
      <c r="B68" s="912"/>
      <c r="C68" s="913"/>
      <c r="D68" s="913"/>
      <c r="E68" s="913"/>
      <c r="F68" s="913"/>
      <c r="G68" s="914"/>
      <c r="H68" s="912"/>
      <c r="I68" s="913"/>
      <c r="J68" s="913"/>
      <c r="K68" s="913"/>
      <c r="L68" s="914"/>
    </row>
    <row r="69" spans="2:13" ht="15.75" customHeight="1" thickBot="1" x14ac:dyDescent="0.3">
      <c r="B69" s="912"/>
      <c r="C69" s="913"/>
      <c r="D69" s="913"/>
      <c r="E69" s="913"/>
      <c r="F69" s="913"/>
      <c r="G69" s="914"/>
      <c r="H69" s="912"/>
      <c r="I69" s="913"/>
      <c r="J69" s="913"/>
      <c r="K69" s="913"/>
      <c r="L69" s="914"/>
    </row>
    <row r="70" spans="2:13" ht="23.25" customHeight="1" x14ac:dyDescent="0.25">
      <c r="B70" s="980" t="s">
        <v>973</v>
      </c>
      <c r="C70" s="981"/>
      <c r="D70" s="981"/>
      <c r="E70" s="981"/>
      <c r="F70" s="981"/>
      <c r="G70" s="982"/>
      <c r="H70" s="980" t="s">
        <v>974</v>
      </c>
      <c r="I70" s="981"/>
      <c r="J70" s="981"/>
      <c r="K70" s="981"/>
      <c r="L70" s="981"/>
      <c r="M70" s="982"/>
    </row>
    <row r="71" spans="2:13" ht="25.5" customHeight="1" thickBot="1" x14ac:dyDescent="0.3">
      <c r="B71" s="983"/>
      <c r="C71" s="984"/>
      <c r="D71" s="984"/>
      <c r="E71" s="984"/>
      <c r="F71" s="984"/>
      <c r="G71" s="985"/>
      <c r="H71" s="983"/>
      <c r="I71" s="984"/>
      <c r="J71" s="984"/>
      <c r="K71" s="984"/>
      <c r="L71" s="984"/>
      <c r="M71" s="985"/>
    </row>
    <row r="72" spans="2:13" ht="25.5" customHeight="1" thickBot="1" x14ac:dyDescent="0.3">
      <c r="B72" s="977" t="s">
        <v>836</v>
      </c>
      <c r="C72" s="978"/>
      <c r="D72" s="978"/>
      <c r="E72" s="978"/>
      <c r="F72" s="978"/>
      <c r="G72" s="978"/>
      <c r="H72" s="978"/>
      <c r="I72" s="978"/>
      <c r="J72" s="978"/>
      <c r="K72" s="978"/>
      <c r="L72" s="979"/>
    </row>
    <row r="73" spans="2:13" x14ac:dyDescent="0.25">
      <c r="B73" s="909" t="s">
        <v>805</v>
      </c>
      <c r="C73" s="910"/>
      <c r="D73" s="910"/>
      <c r="E73" s="910"/>
      <c r="F73" s="910"/>
      <c r="G73" s="911"/>
      <c r="H73" s="909" t="s">
        <v>806</v>
      </c>
      <c r="I73" s="910"/>
      <c r="J73" s="910"/>
      <c r="K73" s="910"/>
      <c r="L73" s="911"/>
    </row>
    <row r="74" spans="2:13" x14ac:dyDescent="0.25">
      <c r="B74" s="912"/>
      <c r="C74" s="913"/>
      <c r="D74" s="913"/>
      <c r="E74" s="913"/>
      <c r="F74" s="913"/>
      <c r="G74" s="914"/>
      <c r="H74" s="912"/>
      <c r="I74" s="913"/>
      <c r="J74" s="913"/>
      <c r="K74" s="913"/>
      <c r="L74" s="914"/>
    </row>
    <row r="75" spans="2:13" x14ac:dyDescent="0.25">
      <c r="B75" s="912"/>
      <c r="C75" s="913"/>
      <c r="D75" s="913"/>
      <c r="E75" s="913"/>
      <c r="F75" s="913"/>
      <c r="G75" s="914"/>
      <c r="H75" s="912"/>
      <c r="I75" s="913"/>
      <c r="J75" s="913"/>
      <c r="K75" s="913"/>
      <c r="L75" s="914"/>
    </row>
    <row r="76" spans="2:13" x14ac:dyDescent="0.25">
      <c r="B76" s="912"/>
      <c r="C76" s="913"/>
      <c r="D76" s="913"/>
      <c r="E76" s="913"/>
      <c r="F76" s="913"/>
      <c r="G76" s="914"/>
      <c r="H76" s="912"/>
      <c r="I76" s="913"/>
      <c r="J76" s="913"/>
      <c r="K76" s="913"/>
      <c r="L76" s="914"/>
    </row>
    <row r="77" spans="2:13" x14ac:dyDescent="0.25">
      <c r="B77" s="912"/>
      <c r="C77" s="913"/>
      <c r="D77" s="913"/>
      <c r="E77" s="913"/>
      <c r="F77" s="913"/>
      <c r="G77" s="914"/>
      <c r="H77" s="912"/>
      <c r="I77" s="913"/>
      <c r="J77" s="913"/>
      <c r="K77" s="913"/>
      <c r="L77" s="914"/>
    </row>
    <row r="78" spans="2:13" x14ac:dyDescent="0.25">
      <c r="B78" s="912"/>
      <c r="C78" s="913"/>
      <c r="D78" s="913"/>
      <c r="E78" s="913"/>
      <c r="F78" s="913"/>
      <c r="G78" s="914"/>
      <c r="H78" s="912"/>
      <c r="I78" s="913"/>
      <c r="J78" s="913"/>
      <c r="K78" s="913"/>
      <c r="L78" s="914"/>
    </row>
    <row r="79" spans="2:13" x14ac:dyDescent="0.25">
      <c r="B79" s="912"/>
      <c r="C79" s="913"/>
      <c r="D79" s="913"/>
      <c r="E79" s="913"/>
      <c r="F79" s="913"/>
      <c r="G79" s="914"/>
      <c r="H79" s="912"/>
      <c r="I79" s="913"/>
      <c r="J79" s="913"/>
      <c r="K79" s="913"/>
      <c r="L79" s="914"/>
    </row>
    <row r="80" spans="2:13" x14ac:dyDescent="0.25">
      <c r="B80" s="912"/>
      <c r="C80" s="913"/>
      <c r="D80" s="913"/>
      <c r="E80" s="913"/>
      <c r="F80" s="913"/>
      <c r="G80" s="914"/>
      <c r="H80" s="912"/>
      <c r="I80" s="913"/>
      <c r="J80" s="913"/>
      <c r="K80" s="913"/>
      <c r="L80" s="914"/>
    </row>
    <row r="81" spans="2:12" x14ac:dyDescent="0.25">
      <c r="B81" s="912"/>
      <c r="C81" s="913"/>
      <c r="D81" s="913"/>
      <c r="E81" s="913"/>
      <c r="F81" s="913"/>
      <c r="G81" s="914"/>
      <c r="H81" s="912"/>
      <c r="I81" s="913"/>
      <c r="J81" s="913"/>
      <c r="K81" s="913"/>
      <c r="L81" s="914"/>
    </row>
    <row r="82" spans="2:12" x14ac:dyDescent="0.25">
      <c r="B82" s="912"/>
      <c r="C82" s="913"/>
      <c r="D82" s="913"/>
      <c r="E82" s="913"/>
      <c r="F82" s="913"/>
      <c r="G82" s="914"/>
      <c r="H82" s="912"/>
      <c r="I82" s="913"/>
      <c r="J82" s="913"/>
      <c r="K82" s="913"/>
      <c r="L82" s="914"/>
    </row>
    <row r="83" spans="2:12" x14ac:dyDescent="0.25">
      <c r="B83" s="912"/>
      <c r="C83" s="913"/>
      <c r="D83" s="913"/>
      <c r="E83" s="913"/>
      <c r="F83" s="913"/>
      <c r="G83" s="914"/>
      <c r="H83" s="912"/>
      <c r="I83" s="913"/>
      <c r="J83" s="913"/>
      <c r="K83" s="913"/>
      <c r="L83" s="914"/>
    </row>
    <row r="84" spans="2:12" x14ac:dyDescent="0.25">
      <c r="B84" s="912"/>
      <c r="C84" s="913"/>
      <c r="D84" s="913"/>
      <c r="E84" s="913"/>
      <c r="F84" s="913"/>
      <c r="G84" s="914"/>
      <c r="H84" s="912"/>
      <c r="I84" s="913"/>
      <c r="J84" s="913"/>
      <c r="K84" s="913"/>
      <c r="L84" s="914"/>
    </row>
    <row r="85" spans="2:12" x14ac:dyDescent="0.25">
      <c r="B85" s="912"/>
      <c r="C85" s="913"/>
      <c r="D85" s="913"/>
      <c r="E85" s="913"/>
      <c r="F85" s="913"/>
      <c r="G85" s="914"/>
      <c r="H85" s="912"/>
      <c r="I85" s="913"/>
      <c r="J85" s="913"/>
      <c r="K85" s="913"/>
      <c r="L85" s="914"/>
    </row>
    <row r="86" spans="2:12" ht="15.75" thickBot="1" x14ac:dyDescent="0.3">
      <c r="B86" s="912"/>
      <c r="C86" s="913"/>
      <c r="D86" s="913"/>
      <c r="E86" s="913"/>
      <c r="F86" s="913"/>
      <c r="G86" s="914"/>
      <c r="H86" s="912"/>
      <c r="I86" s="913"/>
      <c r="J86" s="913"/>
      <c r="K86" s="913"/>
      <c r="L86" s="914"/>
    </row>
    <row r="87" spans="2:12" ht="24.75" customHeight="1" x14ac:dyDescent="0.25">
      <c r="B87" s="986" t="s">
        <v>975</v>
      </c>
      <c r="C87" s="986"/>
      <c r="D87" s="986"/>
      <c r="E87" s="986"/>
      <c r="F87" s="986"/>
      <c r="G87" s="987"/>
      <c r="H87" s="990" t="s">
        <v>976</v>
      </c>
      <c r="I87" s="991"/>
      <c r="J87" s="991"/>
      <c r="K87" s="991"/>
      <c r="L87" s="991"/>
    </row>
    <row r="88" spans="2:12" ht="25.5" customHeight="1" thickBot="1" x14ac:dyDescent="0.3">
      <c r="B88" s="988"/>
      <c r="C88" s="988"/>
      <c r="D88" s="988"/>
      <c r="E88" s="988"/>
      <c r="F88" s="988"/>
      <c r="G88" s="989"/>
      <c r="H88" s="992"/>
      <c r="I88" s="993"/>
      <c r="J88" s="993"/>
      <c r="K88" s="993"/>
      <c r="L88" s="993"/>
    </row>
    <row r="89" spans="2:12" x14ac:dyDescent="0.25">
      <c r="B89" s="909"/>
      <c r="C89" s="910"/>
      <c r="D89" s="910"/>
      <c r="E89" s="910"/>
      <c r="F89" s="910"/>
      <c r="G89" s="911"/>
      <c r="H89" s="909"/>
      <c r="I89" s="910"/>
      <c r="J89" s="910"/>
      <c r="K89" s="910"/>
      <c r="L89" s="911"/>
    </row>
    <row r="90" spans="2:12" x14ac:dyDescent="0.25">
      <c r="B90" s="912"/>
      <c r="C90" s="913"/>
      <c r="D90" s="913"/>
      <c r="E90" s="913"/>
      <c r="F90" s="913"/>
      <c r="G90" s="914"/>
      <c r="H90" s="912"/>
      <c r="I90" s="913"/>
      <c r="J90" s="913"/>
      <c r="K90" s="913"/>
      <c r="L90" s="914"/>
    </row>
    <row r="91" spans="2:12" x14ac:dyDescent="0.25">
      <c r="B91" s="912"/>
      <c r="C91" s="913"/>
      <c r="D91" s="913"/>
      <c r="E91" s="913"/>
      <c r="F91" s="913"/>
      <c r="G91" s="914"/>
      <c r="H91" s="912"/>
      <c r="I91" s="913"/>
      <c r="J91" s="913"/>
      <c r="K91" s="913"/>
      <c r="L91" s="914"/>
    </row>
    <row r="92" spans="2:12" x14ac:dyDescent="0.25">
      <c r="B92" s="912"/>
      <c r="C92" s="913"/>
      <c r="D92" s="913"/>
      <c r="E92" s="913"/>
      <c r="F92" s="913"/>
      <c r="G92" s="914"/>
      <c r="H92" s="912"/>
      <c r="I92" s="913"/>
      <c r="J92" s="913"/>
      <c r="K92" s="913"/>
      <c r="L92" s="914"/>
    </row>
    <row r="93" spans="2:12" x14ac:dyDescent="0.25">
      <c r="B93" s="912"/>
      <c r="C93" s="913"/>
      <c r="D93" s="913"/>
      <c r="E93" s="913"/>
      <c r="F93" s="913"/>
      <c r="G93" s="914"/>
      <c r="H93" s="912"/>
      <c r="I93" s="913"/>
      <c r="J93" s="913"/>
      <c r="K93" s="913"/>
      <c r="L93" s="914"/>
    </row>
    <row r="94" spans="2:12" x14ac:dyDescent="0.25">
      <c r="B94" s="912"/>
      <c r="C94" s="913"/>
      <c r="D94" s="913"/>
      <c r="E94" s="913"/>
      <c r="F94" s="913"/>
      <c r="G94" s="914"/>
      <c r="H94" s="912"/>
      <c r="I94" s="913"/>
      <c r="J94" s="913"/>
      <c r="K94" s="913"/>
      <c r="L94" s="914"/>
    </row>
    <row r="95" spans="2:12" x14ac:dyDescent="0.25">
      <c r="B95" s="912"/>
      <c r="C95" s="913"/>
      <c r="D95" s="913"/>
      <c r="E95" s="913"/>
      <c r="F95" s="913"/>
      <c r="G95" s="914"/>
      <c r="H95" s="912"/>
      <c r="I95" s="913"/>
      <c r="J95" s="913"/>
      <c r="K95" s="913"/>
      <c r="L95" s="914"/>
    </row>
    <row r="96" spans="2:12" x14ac:dyDescent="0.25">
      <c r="B96" s="912"/>
      <c r="C96" s="913"/>
      <c r="D96" s="913"/>
      <c r="E96" s="913"/>
      <c r="F96" s="913"/>
      <c r="G96" s="914"/>
      <c r="H96" s="912"/>
      <c r="I96" s="913"/>
      <c r="J96" s="913"/>
      <c r="K96" s="913"/>
      <c r="L96" s="914"/>
    </row>
    <row r="97" spans="2:12" x14ac:dyDescent="0.25">
      <c r="B97" s="912"/>
      <c r="C97" s="913"/>
      <c r="D97" s="913"/>
      <c r="E97" s="913"/>
      <c r="F97" s="913"/>
      <c r="G97" s="914"/>
      <c r="H97" s="912"/>
      <c r="I97" s="913"/>
      <c r="J97" s="913"/>
      <c r="K97" s="913"/>
      <c r="L97" s="914"/>
    </row>
    <row r="98" spans="2:12" x14ac:dyDescent="0.25">
      <c r="B98" s="912"/>
      <c r="C98" s="913"/>
      <c r="D98" s="913"/>
      <c r="E98" s="913"/>
      <c r="F98" s="913"/>
      <c r="G98" s="914"/>
      <c r="H98" s="912"/>
      <c r="I98" s="913"/>
      <c r="J98" s="913"/>
      <c r="K98" s="913"/>
      <c r="L98" s="914"/>
    </row>
    <row r="99" spans="2:12" x14ac:dyDescent="0.25">
      <c r="B99" s="912"/>
      <c r="C99" s="913"/>
      <c r="D99" s="913"/>
      <c r="E99" s="913"/>
      <c r="F99" s="913"/>
      <c r="G99" s="914"/>
      <c r="H99" s="912"/>
      <c r="I99" s="913"/>
      <c r="J99" s="913"/>
      <c r="K99" s="913"/>
      <c r="L99" s="914"/>
    </row>
    <row r="100" spans="2:12" x14ac:dyDescent="0.25">
      <c r="B100" s="912"/>
      <c r="C100" s="913"/>
      <c r="D100" s="913"/>
      <c r="E100" s="913"/>
      <c r="F100" s="913"/>
      <c r="G100" s="914"/>
      <c r="H100" s="912"/>
      <c r="I100" s="913"/>
      <c r="J100" s="913"/>
      <c r="K100" s="913"/>
      <c r="L100" s="914"/>
    </row>
    <row r="101" spans="2:12" x14ac:dyDescent="0.25">
      <c r="B101" s="912"/>
      <c r="C101" s="913"/>
      <c r="D101" s="913"/>
      <c r="E101" s="913"/>
      <c r="F101" s="913"/>
      <c r="G101" s="914"/>
      <c r="H101" s="912"/>
      <c r="I101" s="913"/>
      <c r="J101" s="913"/>
      <c r="K101" s="913"/>
      <c r="L101" s="914"/>
    </row>
    <row r="102" spans="2:12" ht="15.75" thickBot="1" x14ac:dyDescent="0.3">
      <c r="B102" s="912"/>
      <c r="C102" s="913"/>
      <c r="D102" s="913"/>
      <c r="E102" s="913"/>
      <c r="F102" s="913"/>
      <c r="G102" s="914"/>
      <c r="H102" s="912"/>
      <c r="I102" s="913"/>
      <c r="J102" s="913"/>
      <c r="K102" s="913"/>
      <c r="L102" s="914"/>
    </row>
    <row r="103" spans="2:12" ht="15.75" customHeight="1" x14ac:dyDescent="0.25">
      <c r="B103" s="994" t="s">
        <v>837</v>
      </c>
      <c r="C103" s="995"/>
      <c r="D103" s="995"/>
      <c r="E103" s="995"/>
      <c r="F103" s="995"/>
      <c r="G103" s="996"/>
      <c r="H103" s="980" t="s">
        <v>848</v>
      </c>
      <c r="I103" s="981"/>
      <c r="J103" s="981"/>
      <c r="K103" s="981"/>
      <c r="L103" s="981"/>
    </row>
    <row r="104" spans="2:12" ht="46.5" customHeight="1" thickBot="1" x14ac:dyDescent="0.3">
      <c r="B104" s="997"/>
      <c r="C104" s="998"/>
      <c r="D104" s="998"/>
      <c r="E104" s="998"/>
      <c r="F104" s="998"/>
      <c r="G104" s="999"/>
      <c r="H104" s="983"/>
      <c r="I104" s="984"/>
      <c r="J104" s="984"/>
      <c r="K104" s="984"/>
      <c r="L104" s="984"/>
    </row>
  </sheetData>
  <mergeCells count="34">
    <mergeCell ref="B87:G88"/>
    <mergeCell ref="H87:L88"/>
    <mergeCell ref="B89:G102"/>
    <mergeCell ref="H89:L102"/>
    <mergeCell ref="B103:G104"/>
    <mergeCell ref="H103:L104"/>
    <mergeCell ref="B73:G86"/>
    <mergeCell ref="H73:L86"/>
    <mergeCell ref="B37:G38"/>
    <mergeCell ref="H37:M38"/>
    <mergeCell ref="B39:L39"/>
    <mergeCell ref="B40:G53"/>
    <mergeCell ref="H40:L53"/>
    <mergeCell ref="B54:G55"/>
    <mergeCell ref="H54:M55"/>
    <mergeCell ref="B56:G69"/>
    <mergeCell ref="H56:L69"/>
    <mergeCell ref="B70:G71"/>
    <mergeCell ref="H70:M71"/>
    <mergeCell ref="B72:L72"/>
    <mergeCell ref="B23:G36"/>
    <mergeCell ref="H23:L36"/>
    <mergeCell ref="B1:L2"/>
    <mergeCell ref="B3:E3"/>
    <mergeCell ref="G3:I3"/>
    <mergeCell ref="J3:L3"/>
    <mergeCell ref="B4:H5"/>
    <mergeCell ref="K4:L4"/>
    <mergeCell ref="K5:L5"/>
    <mergeCell ref="B6:L6"/>
    <mergeCell ref="B7:G20"/>
    <mergeCell ref="H7:L20"/>
    <mergeCell ref="B21:G22"/>
    <mergeCell ref="H21:M22"/>
  </mergeCells>
  <printOptions horizontalCentered="1" verticalCentered="1"/>
  <pageMargins left="0.23622047244094491" right="0.23622047244094491" top="0.74803149606299213" bottom="0.74803149606299213" header="0.31496062992125984" footer="0.31496062992125984"/>
  <pageSetup scale="38" orientation="portrait" r:id="rId1"/>
  <headerFooter>
    <oddFooter>Página &amp;P&amp;R&amp;A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M229"/>
  <sheetViews>
    <sheetView view="pageBreakPreview" topLeftCell="A3" zoomScaleNormal="100" zoomScaleSheetLayoutView="100" zoomScalePageLayoutView="110" workbookViewId="0">
      <selection activeCell="H6" sqref="H6:L19"/>
    </sheetView>
  </sheetViews>
  <sheetFormatPr baseColWidth="10" defaultColWidth="12" defaultRowHeight="15" x14ac:dyDescent="0.25"/>
  <cols>
    <col min="1" max="1" width="3.85546875" style="135" customWidth="1"/>
    <col min="2" max="2" width="4.85546875" style="135" customWidth="1"/>
    <col min="3" max="3" width="8.7109375" style="135" customWidth="1"/>
    <col min="4" max="4" width="8.42578125" style="135" customWidth="1"/>
    <col min="5" max="5" width="12" style="135"/>
    <col min="6" max="6" width="17.5703125" style="135" customWidth="1"/>
    <col min="7" max="7" width="10" style="135" customWidth="1"/>
    <col min="8" max="8" width="5.7109375" style="135" customWidth="1"/>
    <col min="9" max="9" width="23.5703125" style="135" customWidth="1"/>
    <col min="10" max="10" width="13.7109375" style="135" customWidth="1"/>
    <col min="11" max="11" width="14.140625" style="135" customWidth="1"/>
    <col min="12" max="12" width="3.5703125" style="135" customWidth="1"/>
    <col min="13" max="13" width="12.28515625" style="135" hidden="1" customWidth="1"/>
    <col min="14" max="16384" width="12" style="135"/>
  </cols>
  <sheetData>
    <row r="1" spans="2:12" ht="27.75" customHeight="1" x14ac:dyDescent="0.25">
      <c r="B1" s="927" t="s">
        <v>386</v>
      </c>
      <c r="C1" s="928"/>
      <c r="D1" s="928"/>
      <c r="E1" s="928"/>
      <c r="F1" s="928"/>
      <c r="G1" s="928"/>
      <c r="H1" s="928"/>
      <c r="I1" s="928"/>
      <c r="J1" s="928"/>
      <c r="K1" s="928"/>
      <c r="L1" s="929"/>
    </row>
    <row r="2" spans="2:12" ht="11.25" customHeight="1" x14ac:dyDescent="0.25">
      <c r="B2" s="930"/>
      <c r="C2" s="931"/>
      <c r="D2" s="931"/>
      <c r="E2" s="931"/>
      <c r="F2" s="931"/>
      <c r="G2" s="931"/>
      <c r="H2" s="931"/>
      <c r="I2" s="931"/>
      <c r="J2" s="931"/>
      <c r="K2" s="931"/>
      <c r="L2" s="932"/>
    </row>
    <row r="3" spans="2:12" ht="24.95" customHeight="1" thickBot="1" x14ac:dyDescent="0.3">
      <c r="B3" s="1000" t="s">
        <v>434</v>
      </c>
      <c r="C3" s="1001"/>
      <c r="D3" s="1001"/>
      <c r="E3" s="1002"/>
      <c r="F3" s="214">
        <v>43958</v>
      </c>
      <c r="G3" s="1000" t="s">
        <v>435</v>
      </c>
      <c r="H3" s="1001"/>
      <c r="I3" s="935"/>
      <c r="J3" s="1003">
        <v>43964</v>
      </c>
      <c r="K3" s="1004"/>
      <c r="L3" s="1005"/>
    </row>
    <row r="4" spans="2:12" ht="24.95" customHeight="1" x14ac:dyDescent="0.25">
      <c r="B4" s="1006" t="s">
        <v>384</v>
      </c>
      <c r="C4" s="1007"/>
      <c r="D4" s="1007"/>
      <c r="E4" s="1007"/>
      <c r="F4" s="1007"/>
      <c r="G4" s="1007"/>
      <c r="H4" s="1008"/>
      <c r="I4" s="197" t="s">
        <v>758</v>
      </c>
      <c r="J4" s="195" t="s">
        <v>2</v>
      </c>
      <c r="K4" s="945" t="s">
        <v>0</v>
      </c>
      <c r="L4" s="946"/>
    </row>
    <row r="5" spans="2:12" ht="24.95" customHeight="1" thickBot="1" x14ac:dyDescent="0.3">
      <c r="B5" s="1009"/>
      <c r="C5" s="1010"/>
      <c r="D5" s="1010"/>
      <c r="E5" s="1010"/>
      <c r="F5" s="1010"/>
      <c r="G5" s="1010"/>
      <c r="H5" s="1011"/>
      <c r="I5" s="198" t="s">
        <v>759</v>
      </c>
      <c r="J5" s="195">
        <v>2</v>
      </c>
      <c r="K5" s="945" t="s">
        <v>436</v>
      </c>
      <c r="L5" s="946"/>
    </row>
    <row r="6" spans="2:12" ht="15.75" customHeight="1" x14ac:dyDescent="0.25">
      <c r="B6" s="912" t="s">
        <v>658</v>
      </c>
      <c r="C6" s="913"/>
      <c r="D6" s="913"/>
      <c r="E6" s="913"/>
      <c r="F6" s="913"/>
      <c r="G6" s="914"/>
      <c r="H6" s="912" t="s">
        <v>659</v>
      </c>
      <c r="I6" s="913"/>
      <c r="J6" s="913"/>
      <c r="K6" s="913"/>
      <c r="L6" s="914"/>
    </row>
    <row r="7" spans="2:12" x14ac:dyDescent="0.25">
      <c r="B7" s="912"/>
      <c r="C7" s="913"/>
      <c r="D7" s="913"/>
      <c r="E7" s="913"/>
      <c r="F7" s="913"/>
      <c r="G7" s="914"/>
      <c r="H7" s="912"/>
      <c r="I7" s="913"/>
      <c r="J7" s="913"/>
      <c r="K7" s="913"/>
      <c r="L7" s="914"/>
    </row>
    <row r="8" spans="2:12" x14ac:dyDescent="0.25">
      <c r="B8" s="912"/>
      <c r="C8" s="913"/>
      <c r="D8" s="913"/>
      <c r="E8" s="913"/>
      <c r="F8" s="913"/>
      <c r="G8" s="914"/>
      <c r="H8" s="912"/>
      <c r="I8" s="913"/>
      <c r="J8" s="913"/>
      <c r="K8" s="913"/>
      <c r="L8" s="914"/>
    </row>
    <row r="9" spans="2:12" x14ac:dyDescent="0.25">
      <c r="B9" s="912"/>
      <c r="C9" s="913"/>
      <c r="D9" s="913"/>
      <c r="E9" s="913"/>
      <c r="F9" s="913"/>
      <c r="G9" s="914"/>
      <c r="H9" s="912"/>
      <c r="I9" s="913"/>
      <c r="J9" s="913"/>
      <c r="K9" s="913"/>
      <c r="L9" s="914"/>
    </row>
    <row r="10" spans="2:12" x14ac:dyDescent="0.25">
      <c r="B10" s="912"/>
      <c r="C10" s="913"/>
      <c r="D10" s="913"/>
      <c r="E10" s="913"/>
      <c r="F10" s="913"/>
      <c r="G10" s="914"/>
      <c r="H10" s="912"/>
      <c r="I10" s="913"/>
      <c r="J10" s="913"/>
      <c r="K10" s="913"/>
      <c r="L10" s="914"/>
    </row>
    <row r="11" spans="2:12" x14ac:dyDescent="0.25">
      <c r="B11" s="912"/>
      <c r="C11" s="913"/>
      <c r="D11" s="913"/>
      <c r="E11" s="913"/>
      <c r="F11" s="913"/>
      <c r="G11" s="914"/>
      <c r="H11" s="912"/>
      <c r="I11" s="913"/>
      <c r="J11" s="913"/>
      <c r="K11" s="913"/>
      <c r="L11" s="914"/>
    </row>
    <row r="12" spans="2:12" x14ac:dyDescent="0.25">
      <c r="B12" s="912"/>
      <c r="C12" s="913"/>
      <c r="D12" s="913"/>
      <c r="E12" s="913"/>
      <c r="F12" s="913"/>
      <c r="G12" s="914"/>
      <c r="H12" s="912"/>
      <c r="I12" s="913"/>
      <c r="J12" s="913"/>
      <c r="K12" s="913"/>
      <c r="L12" s="914"/>
    </row>
    <row r="13" spans="2:12" x14ac:dyDescent="0.25">
      <c r="B13" s="912"/>
      <c r="C13" s="913"/>
      <c r="D13" s="913"/>
      <c r="E13" s="913"/>
      <c r="F13" s="913"/>
      <c r="G13" s="914"/>
      <c r="H13" s="912"/>
      <c r="I13" s="913"/>
      <c r="J13" s="913"/>
      <c r="K13" s="913"/>
      <c r="L13" s="914"/>
    </row>
    <row r="14" spans="2:12" x14ac:dyDescent="0.25">
      <c r="B14" s="912"/>
      <c r="C14" s="913"/>
      <c r="D14" s="913"/>
      <c r="E14" s="913"/>
      <c r="F14" s="913"/>
      <c r="G14" s="914"/>
      <c r="H14" s="912"/>
      <c r="I14" s="913"/>
      <c r="J14" s="913"/>
      <c r="K14" s="913"/>
      <c r="L14" s="914"/>
    </row>
    <row r="15" spans="2:12" x14ac:dyDescent="0.25">
      <c r="B15" s="912"/>
      <c r="C15" s="913"/>
      <c r="D15" s="913"/>
      <c r="E15" s="913"/>
      <c r="F15" s="913"/>
      <c r="G15" s="914"/>
      <c r="H15" s="912"/>
      <c r="I15" s="913"/>
      <c r="J15" s="913"/>
      <c r="K15" s="913"/>
      <c r="L15" s="914"/>
    </row>
    <row r="16" spans="2:12" x14ac:dyDescent="0.25">
      <c r="B16" s="912"/>
      <c r="C16" s="913"/>
      <c r="D16" s="913"/>
      <c r="E16" s="913"/>
      <c r="F16" s="913"/>
      <c r="G16" s="914"/>
      <c r="H16" s="912"/>
      <c r="I16" s="913"/>
      <c r="J16" s="913"/>
      <c r="K16" s="913"/>
      <c r="L16" s="914"/>
    </row>
    <row r="17" spans="2:13" x14ac:dyDescent="0.25">
      <c r="B17" s="912"/>
      <c r="C17" s="913"/>
      <c r="D17" s="913"/>
      <c r="E17" s="913"/>
      <c r="F17" s="913"/>
      <c r="G17" s="914"/>
      <c r="H17" s="912"/>
      <c r="I17" s="913"/>
      <c r="J17" s="913"/>
      <c r="K17" s="913"/>
      <c r="L17" s="914"/>
    </row>
    <row r="18" spans="2:13" x14ac:dyDescent="0.25">
      <c r="B18" s="912"/>
      <c r="C18" s="913"/>
      <c r="D18" s="913"/>
      <c r="E18" s="913"/>
      <c r="F18" s="913"/>
      <c r="G18" s="914"/>
      <c r="H18" s="912"/>
      <c r="I18" s="913"/>
      <c r="J18" s="913"/>
      <c r="K18" s="913"/>
      <c r="L18" s="914"/>
    </row>
    <row r="19" spans="2:13" ht="15.75" thickBot="1" x14ac:dyDescent="0.3">
      <c r="B19" s="1012"/>
      <c r="C19" s="1013"/>
      <c r="D19" s="1013"/>
      <c r="E19" s="1013"/>
      <c r="F19" s="1013"/>
      <c r="G19" s="1014"/>
      <c r="H19" s="912"/>
      <c r="I19" s="913"/>
      <c r="J19" s="913"/>
      <c r="K19" s="913"/>
      <c r="L19" s="914"/>
    </row>
    <row r="20" spans="2:13" ht="18.75" customHeight="1" x14ac:dyDescent="0.25">
      <c r="B20" s="1015" t="s">
        <v>980</v>
      </c>
      <c r="C20" s="1016"/>
      <c r="D20" s="1016"/>
      <c r="E20" s="1016"/>
      <c r="F20" s="1016"/>
      <c r="G20" s="1017"/>
      <c r="H20" s="1021" t="s">
        <v>981</v>
      </c>
      <c r="I20" s="958"/>
      <c r="J20" s="958"/>
      <c r="K20" s="958"/>
      <c r="L20" s="958"/>
      <c r="M20" s="958"/>
    </row>
    <row r="21" spans="2:13" ht="18" customHeight="1" thickBot="1" x14ac:dyDescent="0.3">
      <c r="B21" s="1018"/>
      <c r="C21" s="1019"/>
      <c r="D21" s="1019"/>
      <c r="E21" s="1019"/>
      <c r="F21" s="1019"/>
      <c r="G21" s="1020"/>
      <c r="H21" s="1021"/>
      <c r="I21" s="958"/>
      <c r="J21" s="958"/>
      <c r="K21" s="958"/>
      <c r="L21" s="958"/>
      <c r="M21" s="958"/>
    </row>
    <row r="22" spans="2:13" ht="15.75" customHeight="1" x14ac:dyDescent="0.25">
      <c r="B22" s="909" t="s">
        <v>803</v>
      </c>
      <c r="C22" s="910"/>
      <c r="D22" s="910"/>
      <c r="E22" s="910"/>
      <c r="F22" s="910"/>
      <c r="G22" s="911"/>
      <c r="H22" s="909" t="s">
        <v>804</v>
      </c>
      <c r="I22" s="910"/>
      <c r="J22" s="910"/>
      <c r="K22" s="910"/>
      <c r="L22" s="911"/>
    </row>
    <row r="23" spans="2:13" x14ac:dyDescent="0.25">
      <c r="B23" s="912"/>
      <c r="C23" s="913"/>
      <c r="D23" s="913"/>
      <c r="E23" s="913"/>
      <c r="F23" s="913"/>
      <c r="G23" s="914"/>
      <c r="H23" s="912"/>
      <c r="I23" s="913"/>
      <c r="J23" s="913"/>
      <c r="K23" s="913"/>
      <c r="L23" s="914"/>
    </row>
    <row r="24" spans="2:13" x14ac:dyDescent="0.25">
      <c r="B24" s="912"/>
      <c r="C24" s="913"/>
      <c r="D24" s="913"/>
      <c r="E24" s="913"/>
      <c r="F24" s="913"/>
      <c r="G24" s="914"/>
      <c r="H24" s="912"/>
      <c r="I24" s="913"/>
      <c r="J24" s="913"/>
      <c r="K24" s="913"/>
      <c r="L24" s="914"/>
    </row>
    <row r="25" spans="2:13" x14ac:dyDescent="0.25">
      <c r="B25" s="912"/>
      <c r="C25" s="913"/>
      <c r="D25" s="913"/>
      <c r="E25" s="913"/>
      <c r="F25" s="913"/>
      <c r="G25" s="914"/>
      <c r="H25" s="912"/>
      <c r="I25" s="913"/>
      <c r="J25" s="913"/>
      <c r="K25" s="913"/>
      <c r="L25" s="914"/>
    </row>
    <row r="26" spans="2:13" x14ac:dyDescent="0.25">
      <c r="B26" s="912"/>
      <c r="C26" s="913"/>
      <c r="D26" s="913"/>
      <c r="E26" s="913"/>
      <c r="F26" s="913"/>
      <c r="G26" s="914"/>
      <c r="H26" s="912"/>
      <c r="I26" s="913"/>
      <c r="J26" s="913"/>
      <c r="K26" s="913"/>
      <c r="L26" s="914"/>
    </row>
    <row r="27" spans="2:13" x14ac:dyDescent="0.25">
      <c r="B27" s="912"/>
      <c r="C27" s="913"/>
      <c r="D27" s="913"/>
      <c r="E27" s="913"/>
      <c r="F27" s="913"/>
      <c r="G27" s="914"/>
      <c r="H27" s="912"/>
      <c r="I27" s="913"/>
      <c r="J27" s="913"/>
      <c r="K27" s="913"/>
      <c r="L27" s="914"/>
    </row>
    <row r="28" spans="2:13" x14ac:dyDescent="0.25">
      <c r="B28" s="912"/>
      <c r="C28" s="913"/>
      <c r="D28" s="913"/>
      <c r="E28" s="913"/>
      <c r="F28" s="913"/>
      <c r="G28" s="914"/>
      <c r="H28" s="912"/>
      <c r="I28" s="913"/>
      <c r="J28" s="913"/>
      <c r="K28" s="913"/>
      <c r="L28" s="914"/>
    </row>
    <row r="29" spans="2:13" x14ac:dyDescent="0.25">
      <c r="B29" s="912"/>
      <c r="C29" s="913"/>
      <c r="D29" s="913"/>
      <c r="E29" s="913"/>
      <c r="F29" s="913"/>
      <c r="G29" s="914"/>
      <c r="H29" s="912"/>
      <c r="I29" s="913"/>
      <c r="J29" s="913"/>
      <c r="K29" s="913"/>
      <c r="L29" s="914"/>
    </row>
    <row r="30" spans="2:13" x14ac:dyDescent="0.25">
      <c r="B30" s="912"/>
      <c r="C30" s="913"/>
      <c r="D30" s="913"/>
      <c r="E30" s="913"/>
      <c r="F30" s="913"/>
      <c r="G30" s="914"/>
      <c r="H30" s="912"/>
      <c r="I30" s="913"/>
      <c r="J30" s="913"/>
      <c r="K30" s="913"/>
      <c r="L30" s="914"/>
    </row>
    <row r="31" spans="2:13" x14ac:dyDescent="0.25">
      <c r="B31" s="912"/>
      <c r="C31" s="913"/>
      <c r="D31" s="913"/>
      <c r="E31" s="913"/>
      <c r="F31" s="913"/>
      <c r="G31" s="914"/>
      <c r="H31" s="912"/>
      <c r="I31" s="913"/>
      <c r="J31" s="913"/>
      <c r="K31" s="913"/>
      <c r="L31" s="914"/>
    </row>
    <row r="32" spans="2:13" x14ac:dyDescent="0.25">
      <c r="B32" s="912"/>
      <c r="C32" s="913"/>
      <c r="D32" s="913"/>
      <c r="E32" s="913"/>
      <c r="F32" s="913"/>
      <c r="G32" s="914"/>
      <c r="H32" s="912"/>
      <c r="I32" s="913"/>
      <c r="J32" s="913"/>
      <c r="K32" s="913"/>
      <c r="L32" s="914"/>
    </row>
    <row r="33" spans="2:12" x14ac:dyDescent="0.25">
      <c r="B33" s="912"/>
      <c r="C33" s="913"/>
      <c r="D33" s="913"/>
      <c r="E33" s="913"/>
      <c r="F33" s="913"/>
      <c r="G33" s="914"/>
      <c r="H33" s="912"/>
      <c r="I33" s="913"/>
      <c r="J33" s="913"/>
      <c r="K33" s="913"/>
      <c r="L33" s="914"/>
    </row>
    <row r="34" spans="2:12" x14ac:dyDescent="0.25">
      <c r="B34" s="912"/>
      <c r="C34" s="913"/>
      <c r="D34" s="913"/>
      <c r="E34" s="913"/>
      <c r="F34" s="913"/>
      <c r="G34" s="914"/>
      <c r="H34" s="912"/>
      <c r="I34" s="913"/>
      <c r="J34" s="913"/>
      <c r="K34" s="913"/>
      <c r="L34" s="914"/>
    </row>
    <row r="35" spans="2:12" ht="15.75" thickBot="1" x14ac:dyDescent="0.3">
      <c r="B35" s="1012"/>
      <c r="C35" s="1013"/>
      <c r="D35" s="1013"/>
      <c r="E35" s="1013"/>
      <c r="F35" s="1013"/>
      <c r="G35" s="1014"/>
      <c r="H35" s="912"/>
      <c r="I35" s="913"/>
      <c r="J35" s="913"/>
      <c r="K35" s="913"/>
      <c r="L35" s="914"/>
    </row>
    <row r="36" spans="2:12" ht="20.25" customHeight="1" x14ac:dyDescent="0.25">
      <c r="B36" s="963" t="s">
        <v>982</v>
      </c>
      <c r="C36" s="964"/>
      <c r="D36" s="964"/>
      <c r="E36" s="964"/>
      <c r="F36" s="964"/>
      <c r="G36" s="965"/>
      <c r="H36" s="1021" t="s">
        <v>861</v>
      </c>
      <c r="I36" s="958"/>
      <c r="J36" s="958"/>
      <c r="K36" s="958"/>
      <c r="L36" s="958"/>
    </row>
    <row r="37" spans="2:12" ht="18" customHeight="1" thickBot="1" x14ac:dyDescent="0.3">
      <c r="B37" s="960"/>
      <c r="C37" s="961"/>
      <c r="D37" s="961"/>
      <c r="E37" s="961"/>
      <c r="F37" s="961"/>
      <c r="G37" s="962"/>
      <c r="H37" s="1021"/>
      <c r="I37" s="958"/>
      <c r="J37" s="958"/>
      <c r="K37" s="958"/>
      <c r="L37" s="958"/>
    </row>
    <row r="38" spans="2:12" x14ac:dyDescent="0.25">
      <c r="B38" s="909" t="s">
        <v>805</v>
      </c>
      <c r="C38" s="910"/>
      <c r="D38" s="910"/>
      <c r="E38" s="910"/>
      <c r="F38" s="910"/>
      <c r="G38" s="911"/>
      <c r="H38" s="909" t="s">
        <v>806</v>
      </c>
      <c r="I38" s="910"/>
      <c r="J38" s="910"/>
      <c r="K38" s="910"/>
      <c r="L38" s="911"/>
    </row>
    <row r="39" spans="2:12" x14ac:dyDescent="0.25">
      <c r="B39" s="912"/>
      <c r="C39" s="913"/>
      <c r="D39" s="913"/>
      <c r="E39" s="913"/>
      <c r="F39" s="913"/>
      <c r="G39" s="914"/>
      <c r="H39" s="912"/>
      <c r="I39" s="913"/>
      <c r="J39" s="913"/>
      <c r="K39" s="913"/>
      <c r="L39" s="914"/>
    </row>
    <row r="40" spans="2:12" x14ac:dyDescent="0.25">
      <c r="B40" s="912"/>
      <c r="C40" s="913"/>
      <c r="D40" s="913"/>
      <c r="E40" s="913"/>
      <c r="F40" s="913"/>
      <c r="G40" s="914"/>
      <c r="H40" s="912"/>
      <c r="I40" s="913"/>
      <c r="J40" s="913"/>
      <c r="K40" s="913"/>
      <c r="L40" s="914"/>
    </row>
    <row r="41" spans="2:12" x14ac:dyDescent="0.25">
      <c r="B41" s="912"/>
      <c r="C41" s="913"/>
      <c r="D41" s="913"/>
      <c r="E41" s="913"/>
      <c r="F41" s="913"/>
      <c r="G41" s="914"/>
      <c r="H41" s="912"/>
      <c r="I41" s="913"/>
      <c r="J41" s="913"/>
      <c r="K41" s="913"/>
      <c r="L41" s="914"/>
    </row>
    <row r="42" spans="2:12" x14ac:dyDescent="0.25">
      <c r="B42" s="912"/>
      <c r="C42" s="913"/>
      <c r="D42" s="913"/>
      <c r="E42" s="913"/>
      <c r="F42" s="913"/>
      <c r="G42" s="914"/>
      <c r="H42" s="912"/>
      <c r="I42" s="913"/>
      <c r="J42" s="913"/>
      <c r="K42" s="913"/>
      <c r="L42" s="914"/>
    </row>
    <row r="43" spans="2:12" x14ac:dyDescent="0.25">
      <c r="B43" s="912"/>
      <c r="C43" s="913"/>
      <c r="D43" s="913"/>
      <c r="E43" s="913"/>
      <c r="F43" s="913"/>
      <c r="G43" s="914"/>
      <c r="H43" s="912"/>
      <c r="I43" s="913"/>
      <c r="J43" s="913"/>
      <c r="K43" s="913"/>
      <c r="L43" s="914"/>
    </row>
    <row r="44" spans="2:12" x14ac:dyDescent="0.25">
      <c r="B44" s="912"/>
      <c r="C44" s="913"/>
      <c r="D44" s="913"/>
      <c r="E44" s="913"/>
      <c r="F44" s="913"/>
      <c r="G44" s="914"/>
      <c r="H44" s="912"/>
      <c r="I44" s="913"/>
      <c r="J44" s="913"/>
      <c r="K44" s="913"/>
      <c r="L44" s="914"/>
    </row>
    <row r="45" spans="2:12" x14ac:dyDescent="0.25">
      <c r="B45" s="912"/>
      <c r="C45" s="913"/>
      <c r="D45" s="913"/>
      <c r="E45" s="913"/>
      <c r="F45" s="913"/>
      <c r="G45" s="914"/>
      <c r="H45" s="912"/>
      <c r="I45" s="913"/>
      <c r="J45" s="913"/>
      <c r="K45" s="913"/>
      <c r="L45" s="914"/>
    </row>
    <row r="46" spans="2:12" x14ac:dyDescent="0.25">
      <c r="B46" s="912"/>
      <c r="C46" s="913"/>
      <c r="D46" s="913"/>
      <c r="E46" s="913"/>
      <c r="F46" s="913"/>
      <c r="G46" s="914"/>
      <c r="H46" s="912"/>
      <c r="I46" s="913"/>
      <c r="J46" s="913"/>
      <c r="K46" s="913"/>
      <c r="L46" s="914"/>
    </row>
    <row r="47" spans="2:12" x14ac:dyDescent="0.25">
      <c r="B47" s="912"/>
      <c r="C47" s="913"/>
      <c r="D47" s="913"/>
      <c r="E47" s="913"/>
      <c r="F47" s="913"/>
      <c r="G47" s="914"/>
      <c r="H47" s="912"/>
      <c r="I47" s="913"/>
      <c r="J47" s="913"/>
      <c r="K47" s="913"/>
      <c r="L47" s="914"/>
    </row>
    <row r="48" spans="2:12" x14ac:dyDescent="0.25">
      <c r="B48" s="912"/>
      <c r="C48" s="913"/>
      <c r="D48" s="913"/>
      <c r="E48" s="913"/>
      <c r="F48" s="913"/>
      <c r="G48" s="914"/>
      <c r="H48" s="912"/>
      <c r="I48" s="913"/>
      <c r="J48" s="913"/>
      <c r="K48" s="913"/>
      <c r="L48" s="914"/>
    </row>
    <row r="49" spans="2:12" x14ac:dyDescent="0.25">
      <c r="B49" s="912"/>
      <c r="C49" s="913"/>
      <c r="D49" s="913"/>
      <c r="E49" s="913"/>
      <c r="F49" s="913"/>
      <c r="G49" s="914"/>
      <c r="H49" s="912"/>
      <c r="I49" s="913"/>
      <c r="J49" s="913"/>
      <c r="K49" s="913"/>
      <c r="L49" s="914"/>
    </row>
    <row r="50" spans="2:12" x14ac:dyDescent="0.25">
      <c r="B50" s="912"/>
      <c r="C50" s="913"/>
      <c r="D50" s="913"/>
      <c r="E50" s="913"/>
      <c r="F50" s="913"/>
      <c r="G50" s="914"/>
      <c r="H50" s="912"/>
      <c r="I50" s="913"/>
      <c r="J50" s="913"/>
      <c r="K50" s="913"/>
      <c r="L50" s="914"/>
    </row>
    <row r="51" spans="2:12" ht="15.75" thickBot="1" x14ac:dyDescent="0.3">
      <c r="B51" s="1012"/>
      <c r="C51" s="1013"/>
      <c r="D51" s="1013"/>
      <c r="E51" s="1013"/>
      <c r="F51" s="1013"/>
      <c r="G51" s="1014"/>
      <c r="H51" s="912"/>
      <c r="I51" s="913"/>
      <c r="J51" s="913"/>
      <c r="K51" s="913"/>
      <c r="L51" s="914"/>
    </row>
    <row r="52" spans="2:12" ht="24" customHeight="1" x14ac:dyDescent="0.25">
      <c r="B52" s="963" t="s">
        <v>800</v>
      </c>
      <c r="C52" s="964"/>
      <c r="D52" s="964"/>
      <c r="E52" s="964"/>
      <c r="F52" s="964"/>
      <c r="G52" s="965"/>
      <c r="H52" s="1021" t="s">
        <v>862</v>
      </c>
      <c r="I52" s="958"/>
      <c r="J52" s="958"/>
      <c r="K52" s="958"/>
      <c r="L52" s="958"/>
    </row>
    <row r="53" spans="2:12" ht="15.75" thickBot="1" x14ac:dyDescent="0.3">
      <c r="B53" s="960"/>
      <c r="C53" s="961"/>
      <c r="D53" s="961"/>
      <c r="E53" s="961"/>
      <c r="F53" s="961"/>
      <c r="G53" s="962"/>
      <c r="H53" s="1021"/>
      <c r="I53" s="958"/>
      <c r="J53" s="958"/>
      <c r="K53" s="958"/>
      <c r="L53" s="958"/>
    </row>
    <row r="54" spans="2:12" x14ac:dyDescent="0.25">
      <c r="B54" s="909" t="s">
        <v>805</v>
      </c>
      <c r="C54" s="910"/>
      <c r="D54" s="910"/>
      <c r="E54" s="910"/>
      <c r="F54" s="910"/>
      <c r="G54" s="911"/>
      <c r="H54" s="909" t="s">
        <v>806</v>
      </c>
      <c r="I54" s="910"/>
      <c r="J54" s="910"/>
      <c r="K54" s="910"/>
      <c r="L54" s="911"/>
    </row>
    <row r="55" spans="2:12" x14ac:dyDescent="0.25">
      <c r="B55" s="912"/>
      <c r="C55" s="913"/>
      <c r="D55" s="913"/>
      <c r="E55" s="913"/>
      <c r="F55" s="913"/>
      <c r="G55" s="914"/>
      <c r="H55" s="912"/>
      <c r="I55" s="913"/>
      <c r="J55" s="913"/>
      <c r="K55" s="913"/>
      <c r="L55" s="914"/>
    </row>
    <row r="56" spans="2:12" x14ac:dyDescent="0.25">
      <c r="B56" s="912"/>
      <c r="C56" s="913"/>
      <c r="D56" s="913"/>
      <c r="E56" s="913"/>
      <c r="F56" s="913"/>
      <c r="G56" s="914"/>
      <c r="H56" s="912"/>
      <c r="I56" s="913"/>
      <c r="J56" s="913"/>
      <c r="K56" s="913"/>
      <c r="L56" s="914"/>
    </row>
    <row r="57" spans="2:12" x14ac:dyDescent="0.25">
      <c r="B57" s="912"/>
      <c r="C57" s="913"/>
      <c r="D57" s="913"/>
      <c r="E57" s="913"/>
      <c r="F57" s="913"/>
      <c r="G57" s="914"/>
      <c r="H57" s="912"/>
      <c r="I57" s="913"/>
      <c r="J57" s="913"/>
      <c r="K57" s="913"/>
      <c r="L57" s="914"/>
    </row>
    <row r="58" spans="2:12" x14ac:dyDescent="0.25">
      <c r="B58" s="912"/>
      <c r="C58" s="913"/>
      <c r="D58" s="913"/>
      <c r="E58" s="913"/>
      <c r="F58" s="913"/>
      <c r="G58" s="914"/>
      <c r="H58" s="912"/>
      <c r="I58" s="913"/>
      <c r="J58" s="913"/>
      <c r="K58" s="913"/>
      <c r="L58" s="914"/>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ht="15.75" thickBot="1" x14ac:dyDescent="0.3">
      <c r="B67" s="1012"/>
      <c r="C67" s="1013"/>
      <c r="D67" s="1013"/>
      <c r="E67" s="1013"/>
      <c r="F67" s="1013"/>
      <c r="G67" s="1014"/>
      <c r="H67" s="912"/>
      <c r="I67" s="913"/>
      <c r="J67" s="913"/>
      <c r="K67" s="913"/>
      <c r="L67" s="914"/>
    </row>
    <row r="68" spans="2:12" ht="24" customHeight="1" x14ac:dyDescent="0.25">
      <c r="B68" s="963" t="s">
        <v>983</v>
      </c>
      <c r="C68" s="964"/>
      <c r="D68" s="964"/>
      <c r="E68" s="964"/>
      <c r="F68" s="964"/>
      <c r="G68" s="965"/>
      <c r="H68" s="1021" t="s">
        <v>984</v>
      </c>
      <c r="I68" s="958"/>
      <c r="J68" s="958"/>
      <c r="K68" s="958"/>
      <c r="L68" s="958"/>
    </row>
    <row r="69" spans="2:12" ht="15.75" thickBot="1" x14ac:dyDescent="0.3">
      <c r="B69" s="960"/>
      <c r="C69" s="961"/>
      <c r="D69" s="961"/>
      <c r="E69" s="961"/>
      <c r="F69" s="961"/>
      <c r="G69" s="962"/>
      <c r="H69" s="1021"/>
      <c r="I69" s="958"/>
      <c r="J69" s="958"/>
      <c r="K69" s="958"/>
      <c r="L69" s="958"/>
    </row>
    <row r="70" spans="2:12" ht="15.75" customHeight="1" x14ac:dyDescent="0.25">
      <c r="B70" s="1022"/>
      <c r="C70" s="1023"/>
      <c r="D70" s="1023"/>
      <c r="E70" s="1023"/>
      <c r="F70" s="1023"/>
      <c r="G70" s="1024"/>
      <c r="H70" s="1022"/>
      <c r="I70" s="1023"/>
      <c r="J70" s="1023"/>
      <c r="K70" s="1023"/>
      <c r="L70" s="1024"/>
    </row>
    <row r="71" spans="2:12" x14ac:dyDescent="0.25">
      <c r="B71" s="1025"/>
      <c r="C71" s="1026"/>
      <c r="D71" s="1026"/>
      <c r="E71" s="1026"/>
      <c r="F71" s="1026"/>
      <c r="G71" s="1027"/>
      <c r="H71" s="1025"/>
      <c r="I71" s="1026"/>
      <c r="J71" s="1026"/>
      <c r="K71" s="1026"/>
      <c r="L71" s="1027"/>
    </row>
    <row r="72" spans="2:12" x14ac:dyDescent="0.25">
      <c r="B72" s="1025"/>
      <c r="C72" s="1026"/>
      <c r="D72" s="1026"/>
      <c r="E72" s="1026"/>
      <c r="F72" s="1026"/>
      <c r="G72" s="1027"/>
      <c r="H72" s="1025"/>
      <c r="I72" s="1026"/>
      <c r="J72" s="1026"/>
      <c r="K72" s="1026"/>
      <c r="L72" s="1027"/>
    </row>
    <row r="73" spans="2:12" x14ac:dyDescent="0.25">
      <c r="B73" s="1025"/>
      <c r="C73" s="1026"/>
      <c r="D73" s="1026"/>
      <c r="E73" s="1026"/>
      <c r="F73" s="1026"/>
      <c r="G73" s="1027"/>
      <c r="H73" s="1025"/>
      <c r="I73" s="1026"/>
      <c r="J73" s="1026"/>
      <c r="K73" s="1026"/>
      <c r="L73" s="1027"/>
    </row>
    <row r="74" spans="2:12" x14ac:dyDescent="0.25">
      <c r="B74" s="1025"/>
      <c r="C74" s="1026"/>
      <c r="D74" s="1026"/>
      <c r="E74" s="1026"/>
      <c r="F74" s="1026"/>
      <c r="G74" s="1027"/>
      <c r="H74" s="1025"/>
      <c r="I74" s="1026"/>
      <c r="J74" s="1026"/>
      <c r="K74" s="1026"/>
      <c r="L74" s="1027"/>
    </row>
    <row r="75" spans="2:12" x14ac:dyDescent="0.25">
      <c r="B75" s="1025"/>
      <c r="C75" s="1026"/>
      <c r="D75" s="1026"/>
      <c r="E75" s="1026"/>
      <c r="F75" s="1026"/>
      <c r="G75" s="1027"/>
      <c r="H75" s="1025"/>
      <c r="I75" s="1026"/>
      <c r="J75" s="1026"/>
      <c r="K75" s="1026"/>
      <c r="L75" s="1027"/>
    </row>
    <row r="76" spans="2:12" x14ac:dyDescent="0.25">
      <c r="B76" s="1025"/>
      <c r="C76" s="1026"/>
      <c r="D76" s="1026"/>
      <c r="E76" s="1026"/>
      <c r="F76" s="1026"/>
      <c r="G76" s="1027"/>
      <c r="H76" s="1025"/>
      <c r="I76" s="1026"/>
      <c r="J76" s="1026"/>
      <c r="K76" s="1026"/>
      <c r="L76" s="1027"/>
    </row>
    <row r="77" spans="2:12" x14ac:dyDescent="0.25">
      <c r="B77" s="1025"/>
      <c r="C77" s="1026"/>
      <c r="D77" s="1026"/>
      <c r="E77" s="1026"/>
      <c r="F77" s="1026"/>
      <c r="G77" s="1027"/>
      <c r="H77" s="1025"/>
      <c r="I77" s="1026"/>
      <c r="J77" s="1026"/>
      <c r="K77" s="1026"/>
      <c r="L77" s="1027"/>
    </row>
    <row r="78" spans="2:12" x14ac:dyDescent="0.25">
      <c r="B78" s="1025"/>
      <c r="C78" s="1026"/>
      <c r="D78" s="1026"/>
      <c r="E78" s="1026"/>
      <c r="F78" s="1026"/>
      <c r="G78" s="1027"/>
      <c r="H78" s="1025"/>
      <c r="I78" s="1026"/>
      <c r="J78" s="1026"/>
      <c r="K78" s="1026"/>
      <c r="L78" s="1027"/>
    </row>
    <row r="79" spans="2:12" x14ac:dyDescent="0.25">
      <c r="B79" s="1025"/>
      <c r="C79" s="1026"/>
      <c r="D79" s="1026"/>
      <c r="E79" s="1026"/>
      <c r="F79" s="1026"/>
      <c r="G79" s="1027"/>
      <c r="H79" s="1025"/>
      <c r="I79" s="1026"/>
      <c r="J79" s="1026"/>
      <c r="K79" s="1026"/>
      <c r="L79" s="1027"/>
    </row>
    <row r="80" spans="2:12" x14ac:dyDescent="0.25">
      <c r="B80" s="1025"/>
      <c r="C80" s="1026"/>
      <c r="D80" s="1026"/>
      <c r="E80" s="1026"/>
      <c r="F80" s="1026"/>
      <c r="G80" s="1027"/>
      <c r="H80" s="1025"/>
      <c r="I80" s="1026"/>
      <c r="J80" s="1026"/>
      <c r="K80" s="1026"/>
      <c r="L80" s="1027"/>
    </row>
    <row r="81" spans="2:12" x14ac:dyDescent="0.25">
      <c r="B81" s="1025"/>
      <c r="C81" s="1026"/>
      <c r="D81" s="1026"/>
      <c r="E81" s="1026"/>
      <c r="F81" s="1026"/>
      <c r="G81" s="1027"/>
      <c r="H81" s="1025"/>
      <c r="I81" s="1026"/>
      <c r="J81" s="1026"/>
      <c r="K81" s="1026"/>
      <c r="L81" s="1027"/>
    </row>
    <row r="82" spans="2:12" x14ac:dyDescent="0.25">
      <c r="B82" s="1025"/>
      <c r="C82" s="1026"/>
      <c r="D82" s="1026"/>
      <c r="E82" s="1026"/>
      <c r="F82" s="1026"/>
      <c r="G82" s="1027"/>
      <c r="H82" s="1025"/>
      <c r="I82" s="1026"/>
      <c r="J82" s="1026"/>
      <c r="K82" s="1026"/>
      <c r="L82" s="1027"/>
    </row>
    <row r="83" spans="2:12" ht="15.75" thickBot="1" x14ac:dyDescent="0.3">
      <c r="B83" s="1028"/>
      <c r="C83" s="1029"/>
      <c r="D83" s="1029"/>
      <c r="E83" s="1029"/>
      <c r="F83" s="1029"/>
      <c r="G83" s="1030"/>
      <c r="H83" s="1028"/>
      <c r="I83" s="1029"/>
      <c r="J83" s="1029"/>
      <c r="K83" s="1029"/>
      <c r="L83" s="1030"/>
    </row>
    <row r="84" spans="2:12" x14ac:dyDescent="0.25">
      <c r="B84" s="963" t="s">
        <v>985</v>
      </c>
      <c r="C84" s="964"/>
      <c r="D84" s="964"/>
      <c r="E84" s="964"/>
      <c r="F84" s="964"/>
      <c r="G84" s="965"/>
      <c r="H84" s="1021" t="s">
        <v>986</v>
      </c>
      <c r="I84" s="958"/>
      <c r="J84" s="958"/>
      <c r="K84" s="958"/>
      <c r="L84" s="958"/>
    </row>
    <row r="85" spans="2:12" ht="30" customHeight="1" thickBot="1" x14ac:dyDescent="0.3">
      <c r="B85" s="960"/>
      <c r="C85" s="961"/>
      <c r="D85" s="961"/>
      <c r="E85" s="961"/>
      <c r="F85" s="961"/>
      <c r="G85" s="962"/>
      <c r="H85" s="1021"/>
      <c r="I85" s="958"/>
      <c r="J85" s="958"/>
      <c r="K85" s="958"/>
      <c r="L85" s="958"/>
    </row>
    <row r="86" spans="2:12" ht="15.75" customHeight="1" x14ac:dyDescent="0.25">
      <c r="B86" s="1022"/>
      <c r="C86" s="1023"/>
      <c r="D86" s="1023"/>
      <c r="E86" s="1023"/>
      <c r="F86" s="1023"/>
      <c r="G86" s="1024"/>
      <c r="H86" s="1022"/>
      <c r="I86" s="1023"/>
      <c r="J86" s="1023"/>
      <c r="K86" s="1023"/>
      <c r="L86" s="1024"/>
    </row>
    <row r="87" spans="2:12" x14ac:dyDescent="0.25">
      <c r="B87" s="1025"/>
      <c r="C87" s="1026"/>
      <c r="D87" s="1026"/>
      <c r="E87" s="1026"/>
      <c r="F87" s="1026"/>
      <c r="G87" s="1027"/>
      <c r="H87" s="1025"/>
      <c r="I87" s="1026"/>
      <c r="J87" s="1026"/>
      <c r="K87" s="1026"/>
      <c r="L87" s="1027"/>
    </row>
    <row r="88" spans="2:12" x14ac:dyDescent="0.25">
      <c r="B88" s="1025"/>
      <c r="C88" s="1026"/>
      <c r="D88" s="1026"/>
      <c r="E88" s="1026"/>
      <c r="F88" s="1026"/>
      <c r="G88" s="1027"/>
      <c r="H88" s="1025"/>
      <c r="I88" s="1026"/>
      <c r="J88" s="1026"/>
      <c r="K88" s="1026"/>
      <c r="L88" s="1027"/>
    </row>
    <row r="89" spans="2:12" x14ac:dyDescent="0.25">
      <c r="B89" s="1025"/>
      <c r="C89" s="1026"/>
      <c r="D89" s="1026"/>
      <c r="E89" s="1026"/>
      <c r="F89" s="1026"/>
      <c r="G89" s="1027"/>
      <c r="H89" s="1025"/>
      <c r="I89" s="1026"/>
      <c r="J89" s="1026"/>
      <c r="K89" s="1026"/>
      <c r="L89" s="1027"/>
    </row>
    <row r="90" spans="2:12" x14ac:dyDescent="0.25">
      <c r="B90" s="1025"/>
      <c r="C90" s="1026"/>
      <c r="D90" s="1026"/>
      <c r="E90" s="1026"/>
      <c r="F90" s="1026"/>
      <c r="G90" s="1027"/>
      <c r="H90" s="1025"/>
      <c r="I90" s="1026"/>
      <c r="J90" s="1026"/>
      <c r="K90" s="1026"/>
      <c r="L90" s="1027"/>
    </row>
    <row r="91" spans="2:12" x14ac:dyDescent="0.25">
      <c r="B91" s="1025"/>
      <c r="C91" s="1026"/>
      <c r="D91" s="1026"/>
      <c r="E91" s="1026"/>
      <c r="F91" s="1026"/>
      <c r="G91" s="1027"/>
      <c r="H91" s="1025"/>
      <c r="I91" s="1026"/>
      <c r="J91" s="1026"/>
      <c r="K91" s="1026"/>
      <c r="L91" s="1027"/>
    </row>
    <row r="92" spans="2:12" x14ac:dyDescent="0.25">
      <c r="B92" s="1025"/>
      <c r="C92" s="1026"/>
      <c r="D92" s="1026"/>
      <c r="E92" s="1026"/>
      <c r="F92" s="1026"/>
      <c r="G92" s="1027"/>
      <c r="H92" s="1025"/>
      <c r="I92" s="1026"/>
      <c r="J92" s="1026"/>
      <c r="K92" s="1026"/>
      <c r="L92" s="1027"/>
    </row>
    <row r="93" spans="2:12" x14ac:dyDescent="0.25">
      <c r="B93" s="1025"/>
      <c r="C93" s="1026"/>
      <c r="D93" s="1026"/>
      <c r="E93" s="1026"/>
      <c r="F93" s="1026"/>
      <c r="G93" s="1027"/>
      <c r="H93" s="1025"/>
      <c r="I93" s="1026"/>
      <c r="J93" s="1026"/>
      <c r="K93" s="1026"/>
      <c r="L93" s="1027"/>
    </row>
    <row r="94" spans="2:12" x14ac:dyDescent="0.25">
      <c r="B94" s="1025"/>
      <c r="C94" s="1026"/>
      <c r="D94" s="1026"/>
      <c r="E94" s="1026"/>
      <c r="F94" s="1026"/>
      <c r="G94" s="1027"/>
      <c r="H94" s="1025"/>
      <c r="I94" s="1026"/>
      <c r="J94" s="1026"/>
      <c r="K94" s="1026"/>
      <c r="L94" s="1027"/>
    </row>
    <row r="95" spans="2:12" x14ac:dyDescent="0.25">
      <c r="B95" s="1025"/>
      <c r="C95" s="1026"/>
      <c r="D95" s="1026"/>
      <c r="E95" s="1026"/>
      <c r="F95" s="1026"/>
      <c r="G95" s="1027"/>
      <c r="H95" s="1025"/>
      <c r="I95" s="1026"/>
      <c r="J95" s="1026"/>
      <c r="K95" s="1026"/>
      <c r="L95" s="1027"/>
    </row>
    <row r="96" spans="2:12" x14ac:dyDescent="0.25">
      <c r="B96" s="1025"/>
      <c r="C96" s="1026"/>
      <c r="D96" s="1026"/>
      <c r="E96" s="1026"/>
      <c r="F96" s="1026"/>
      <c r="G96" s="1027"/>
      <c r="H96" s="1025"/>
      <c r="I96" s="1026"/>
      <c r="J96" s="1026"/>
      <c r="K96" s="1026"/>
      <c r="L96" s="1027"/>
    </row>
    <row r="97" spans="2:12" x14ac:dyDescent="0.25">
      <c r="B97" s="1025"/>
      <c r="C97" s="1026"/>
      <c r="D97" s="1026"/>
      <c r="E97" s="1026"/>
      <c r="F97" s="1026"/>
      <c r="G97" s="1027"/>
      <c r="H97" s="1025"/>
      <c r="I97" s="1026"/>
      <c r="J97" s="1026"/>
      <c r="K97" s="1026"/>
      <c r="L97" s="1027"/>
    </row>
    <row r="98" spans="2:12" x14ac:dyDescent="0.25">
      <c r="B98" s="1025"/>
      <c r="C98" s="1026"/>
      <c r="D98" s="1026"/>
      <c r="E98" s="1026"/>
      <c r="F98" s="1026"/>
      <c r="G98" s="1027"/>
      <c r="H98" s="1025"/>
      <c r="I98" s="1026"/>
      <c r="J98" s="1026"/>
      <c r="K98" s="1026"/>
      <c r="L98" s="1027"/>
    </row>
    <row r="99" spans="2:12" ht="15.75" thickBot="1" x14ac:dyDescent="0.3">
      <c r="B99" s="1028"/>
      <c r="C99" s="1029"/>
      <c r="D99" s="1029"/>
      <c r="E99" s="1029"/>
      <c r="F99" s="1029"/>
      <c r="G99" s="1030"/>
      <c r="H99" s="1028"/>
      <c r="I99" s="1029"/>
      <c r="J99" s="1029"/>
      <c r="K99" s="1029"/>
      <c r="L99" s="1030"/>
    </row>
    <row r="100" spans="2:12" x14ac:dyDescent="0.25">
      <c r="B100" s="963" t="s">
        <v>987</v>
      </c>
      <c r="C100" s="964"/>
      <c r="D100" s="964"/>
      <c r="E100" s="964"/>
      <c r="F100" s="964"/>
      <c r="G100" s="965"/>
      <c r="H100" s="1021" t="s">
        <v>988</v>
      </c>
      <c r="I100" s="958"/>
      <c r="J100" s="958"/>
      <c r="K100" s="958"/>
      <c r="L100" s="958"/>
    </row>
    <row r="101" spans="2:12" ht="30" customHeight="1" thickBot="1" x14ac:dyDescent="0.3">
      <c r="B101" s="960"/>
      <c r="C101" s="961"/>
      <c r="D101" s="961"/>
      <c r="E101" s="961"/>
      <c r="F101" s="961"/>
      <c r="G101" s="962"/>
      <c r="H101" s="1021"/>
      <c r="I101" s="958"/>
      <c r="J101" s="958"/>
      <c r="K101" s="958"/>
      <c r="L101" s="958"/>
    </row>
    <row r="102" spans="2:12" ht="15.75" customHeight="1" x14ac:dyDescent="0.25">
      <c r="B102" s="1022"/>
      <c r="C102" s="1023"/>
      <c r="D102" s="1023"/>
      <c r="E102" s="1023"/>
      <c r="F102" s="1023"/>
      <c r="G102" s="1024"/>
      <c r="H102" s="1022"/>
      <c r="I102" s="1023"/>
      <c r="J102" s="1023"/>
      <c r="K102" s="1023"/>
      <c r="L102" s="1024"/>
    </row>
    <row r="103" spans="2:12" x14ac:dyDescent="0.25">
      <c r="B103" s="1025"/>
      <c r="C103" s="1026"/>
      <c r="D103" s="1026"/>
      <c r="E103" s="1026"/>
      <c r="F103" s="1026"/>
      <c r="G103" s="1027"/>
      <c r="H103" s="1025"/>
      <c r="I103" s="1026"/>
      <c r="J103" s="1026"/>
      <c r="K103" s="1026"/>
      <c r="L103" s="1027"/>
    </row>
    <row r="104" spans="2:12" x14ac:dyDescent="0.25">
      <c r="B104" s="1025"/>
      <c r="C104" s="1026"/>
      <c r="D104" s="1026"/>
      <c r="E104" s="1026"/>
      <c r="F104" s="1026"/>
      <c r="G104" s="1027"/>
      <c r="H104" s="1025"/>
      <c r="I104" s="1026"/>
      <c r="J104" s="1026"/>
      <c r="K104" s="1026"/>
      <c r="L104" s="1027"/>
    </row>
    <row r="105" spans="2:12" x14ac:dyDescent="0.25">
      <c r="B105" s="1025"/>
      <c r="C105" s="1026"/>
      <c r="D105" s="1026"/>
      <c r="E105" s="1026"/>
      <c r="F105" s="1026"/>
      <c r="G105" s="1027"/>
      <c r="H105" s="1025"/>
      <c r="I105" s="1026"/>
      <c r="J105" s="1026"/>
      <c r="K105" s="1026"/>
      <c r="L105" s="1027"/>
    </row>
    <row r="106" spans="2:12" x14ac:dyDescent="0.25">
      <c r="B106" s="1025"/>
      <c r="C106" s="1026"/>
      <c r="D106" s="1026"/>
      <c r="E106" s="1026"/>
      <c r="F106" s="1026"/>
      <c r="G106" s="1027"/>
      <c r="H106" s="1025"/>
      <c r="I106" s="1026"/>
      <c r="J106" s="1026"/>
      <c r="K106" s="1026"/>
      <c r="L106" s="1027"/>
    </row>
    <row r="107" spans="2:12" x14ac:dyDescent="0.25">
      <c r="B107" s="1025"/>
      <c r="C107" s="1026"/>
      <c r="D107" s="1026"/>
      <c r="E107" s="1026"/>
      <c r="F107" s="1026"/>
      <c r="G107" s="1027"/>
      <c r="H107" s="1025"/>
      <c r="I107" s="1026"/>
      <c r="J107" s="1026"/>
      <c r="K107" s="1026"/>
      <c r="L107" s="1027"/>
    </row>
    <row r="108" spans="2:12" x14ac:dyDescent="0.25">
      <c r="B108" s="1025"/>
      <c r="C108" s="1026"/>
      <c r="D108" s="1026"/>
      <c r="E108" s="1026"/>
      <c r="F108" s="1026"/>
      <c r="G108" s="1027"/>
      <c r="H108" s="1025"/>
      <c r="I108" s="1026"/>
      <c r="J108" s="1026"/>
      <c r="K108" s="1026"/>
      <c r="L108" s="1027"/>
    </row>
    <row r="109" spans="2:12" x14ac:dyDescent="0.25">
      <c r="B109" s="1025"/>
      <c r="C109" s="1026"/>
      <c r="D109" s="1026"/>
      <c r="E109" s="1026"/>
      <c r="F109" s="1026"/>
      <c r="G109" s="1027"/>
      <c r="H109" s="1025"/>
      <c r="I109" s="1026"/>
      <c r="J109" s="1026"/>
      <c r="K109" s="1026"/>
      <c r="L109" s="1027"/>
    </row>
    <row r="110" spans="2:12" x14ac:dyDescent="0.25">
      <c r="B110" s="1025"/>
      <c r="C110" s="1026"/>
      <c r="D110" s="1026"/>
      <c r="E110" s="1026"/>
      <c r="F110" s="1026"/>
      <c r="G110" s="1027"/>
      <c r="H110" s="1025"/>
      <c r="I110" s="1026"/>
      <c r="J110" s="1026"/>
      <c r="K110" s="1026"/>
      <c r="L110" s="1027"/>
    </row>
    <row r="111" spans="2:12" x14ac:dyDescent="0.25">
      <c r="B111" s="1025"/>
      <c r="C111" s="1026"/>
      <c r="D111" s="1026"/>
      <c r="E111" s="1026"/>
      <c r="F111" s="1026"/>
      <c r="G111" s="1027"/>
      <c r="H111" s="1025"/>
      <c r="I111" s="1026"/>
      <c r="J111" s="1026"/>
      <c r="K111" s="1026"/>
      <c r="L111" s="1027"/>
    </row>
    <row r="112" spans="2:12" x14ac:dyDescent="0.25">
      <c r="B112" s="1025"/>
      <c r="C112" s="1026"/>
      <c r="D112" s="1026"/>
      <c r="E112" s="1026"/>
      <c r="F112" s="1026"/>
      <c r="G112" s="1027"/>
      <c r="H112" s="1025"/>
      <c r="I112" s="1026"/>
      <c r="J112" s="1026"/>
      <c r="K112" s="1026"/>
      <c r="L112" s="1027"/>
    </row>
    <row r="113" spans="2:12" x14ac:dyDescent="0.25">
      <c r="B113" s="1025"/>
      <c r="C113" s="1026"/>
      <c r="D113" s="1026"/>
      <c r="E113" s="1026"/>
      <c r="F113" s="1026"/>
      <c r="G113" s="1027"/>
      <c r="H113" s="1025"/>
      <c r="I113" s="1026"/>
      <c r="J113" s="1026"/>
      <c r="K113" s="1026"/>
      <c r="L113" s="1027"/>
    </row>
    <row r="114" spans="2:12" x14ac:dyDescent="0.25">
      <c r="B114" s="1025"/>
      <c r="C114" s="1026"/>
      <c r="D114" s="1026"/>
      <c r="E114" s="1026"/>
      <c r="F114" s="1026"/>
      <c r="G114" s="1027"/>
      <c r="H114" s="1025"/>
      <c r="I114" s="1026"/>
      <c r="J114" s="1026"/>
      <c r="K114" s="1026"/>
      <c r="L114" s="1027"/>
    </row>
    <row r="115" spans="2:12" ht="15.75" thickBot="1" x14ac:dyDescent="0.3">
      <c r="B115" s="1028"/>
      <c r="C115" s="1029"/>
      <c r="D115" s="1029"/>
      <c r="E115" s="1029"/>
      <c r="F115" s="1029"/>
      <c r="G115" s="1030"/>
      <c r="H115" s="1028"/>
      <c r="I115" s="1029"/>
      <c r="J115" s="1029"/>
      <c r="K115" s="1029"/>
      <c r="L115" s="1030"/>
    </row>
    <row r="116" spans="2:12" x14ac:dyDescent="0.25">
      <c r="B116" s="963" t="s">
        <v>989</v>
      </c>
      <c r="C116" s="964"/>
      <c r="D116" s="964"/>
      <c r="E116" s="964"/>
      <c r="F116" s="964"/>
      <c r="G116" s="965"/>
      <c r="H116" s="1021" t="s">
        <v>990</v>
      </c>
      <c r="I116" s="958"/>
      <c r="J116" s="958"/>
      <c r="K116" s="958"/>
      <c r="L116" s="958"/>
    </row>
    <row r="117" spans="2:12" ht="30" customHeight="1" thickBot="1" x14ac:dyDescent="0.3">
      <c r="B117" s="960"/>
      <c r="C117" s="961"/>
      <c r="D117" s="961"/>
      <c r="E117" s="961"/>
      <c r="F117" s="961"/>
      <c r="G117" s="962"/>
      <c r="H117" s="1021"/>
      <c r="I117" s="958"/>
      <c r="J117" s="958"/>
      <c r="K117" s="958"/>
      <c r="L117" s="958"/>
    </row>
    <row r="118" spans="2:12" ht="15.75" customHeight="1" x14ac:dyDescent="0.25">
      <c r="B118" s="1022"/>
      <c r="C118" s="1023"/>
      <c r="D118" s="1023"/>
      <c r="E118" s="1023"/>
      <c r="F118" s="1023"/>
      <c r="G118" s="1024"/>
      <c r="H118" s="1022"/>
      <c r="I118" s="1023"/>
      <c r="J118" s="1023"/>
      <c r="K118" s="1023"/>
      <c r="L118" s="1024"/>
    </row>
    <row r="119" spans="2:12" x14ac:dyDescent="0.25">
      <c r="B119" s="1025"/>
      <c r="C119" s="1026"/>
      <c r="D119" s="1026"/>
      <c r="E119" s="1026"/>
      <c r="F119" s="1026"/>
      <c r="G119" s="1027"/>
      <c r="H119" s="1025"/>
      <c r="I119" s="1026"/>
      <c r="J119" s="1026"/>
      <c r="K119" s="1026"/>
      <c r="L119" s="1027"/>
    </row>
    <row r="120" spans="2:12" x14ac:dyDescent="0.25">
      <c r="B120" s="1025"/>
      <c r="C120" s="1026"/>
      <c r="D120" s="1026"/>
      <c r="E120" s="1026"/>
      <c r="F120" s="1026"/>
      <c r="G120" s="1027"/>
      <c r="H120" s="1025"/>
      <c r="I120" s="1026"/>
      <c r="J120" s="1026"/>
      <c r="K120" s="1026"/>
      <c r="L120" s="1027"/>
    </row>
    <row r="121" spans="2:12" x14ac:dyDescent="0.25">
      <c r="B121" s="1025"/>
      <c r="C121" s="1026"/>
      <c r="D121" s="1026"/>
      <c r="E121" s="1026"/>
      <c r="F121" s="1026"/>
      <c r="G121" s="1027"/>
      <c r="H121" s="1025"/>
      <c r="I121" s="1026"/>
      <c r="J121" s="1026"/>
      <c r="K121" s="1026"/>
      <c r="L121" s="1027"/>
    </row>
    <row r="122" spans="2:12" x14ac:dyDescent="0.25">
      <c r="B122" s="1025"/>
      <c r="C122" s="1026"/>
      <c r="D122" s="1026"/>
      <c r="E122" s="1026"/>
      <c r="F122" s="1026"/>
      <c r="G122" s="1027"/>
      <c r="H122" s="1025"/>
      <c r="I122" s="1026"/>
      <c r="J122" s="1026"/>
      <c r="K122" s="1026"/>
      <c r="L122" s="1027"/>
    </row>
    <row r="123" spans="2:12" x14ac:dyDescent="0.25">
      <c r="B123" s="1025"/>
      <c r="C123" s="1026"/>
      <c r="D123" s="1026"/>
      <c r="E123" s="1026"/>
      <c r="F123" s="1026"/>
      <c r="G123" s="1027"/>
      <c r="H123" s="1025"/>
      <c r="I123" s="1026"/>
      <c r="J123" s="1026"/>
      <c r="K123" s="1026"/>
      <c r="L123" s="1027"/>
    </row>
    <row r="124" spans="2:12" x14ac:dyDescent="0.25">
      <c r="B124" s="1025"/>
      <c r="C124" s="1026"/>
      <c r="D124" s="1026"/>
      <c r="E124" s="1026"/>
      <c r="F124" s="1026"/>
      <c r="G124" s="1027"/>
      <c r="H124" s="1025"/>
      <c r="I124" s="1026"/>
      <c r="J124" s="1026"/>
      <c r="K124" s="1026"/>
      <c r="L124" s="1027"/>
    </row>
    <row r="125" spans="2:12" x14ac:dyDescent="0.25">
      <c r="B125" s="1025"/>
      <c r="C125" s="1026"/>
      <c r="D125" s="1026"/>
      <c r="E125" s="1026"/>
      <c r="F125" s="1026"/>
      <c r="G125" s="1027"/>
      <c r="H125" s="1025"/>
      <c r="I125" s="1026"/>
      <c r="J125" s="1026"/>
      <c r="K125" s="1026"/>
      <c r="L125" s="1027"/>
    </row>
    <row r="126" spans="2:12" x14ac:dyDescent="0.25">
      <c r="B126" s="1025"/>
      <c r="C126" s="1026"/>
      <c r="D126" s="1026"/>
      <c r="E126" s="1026"/>
      <c r="F126" s="1026"/>
      <c r="G126" s="1027"/>
      <c r="H126" s="1025"/>
      <c r="I126" s="1026"/>
      <c r="J126" s="1026"/>
      <c r="K126" s="1026"/>
      <c r="L126" s="1027"/>
    </row>
    <row r="127" spans="2:12" x14ac:dyDescent="0.25">
      <c r="B127" s="1025"/>
      <c r="C127" s="1026"/>
      <c r="D127" s="1026"/>
      <c r="E127" s="1026"/>
      <c r="F127" s="1026"/>
      <c r="G127" s="1027"/>
      <c r="H127" s="1025"/>
      <c r="I127" s="1026"/>
      <c r="J127" s="1026"/>
      <c r="K127" s="1026"/>
      <c r="L127" s="1027"/>
    </row>
    <row r="128" spans="2:12" x14ac:dyDescent="0.25">
      <c r="B128" s="1025"/>
      <c r="C128" s="1026"/>
      <c r="D128" s="1026"/>
      <c r="E128" s="1026"/>
      <c r="F128" s="1026"/>
      <c r="G128" s="1027"/>
      <c r="H128" s="1025"/>
      <c r="I128" s="1026"/>
      <c r="J128" s="1026"/>
      <c r="K128" s="1026"/>
      <c r="L128" s="1027"/>
    </row>
    <row r="129" spans="2:12" x14ac:dyDescent="0.25">
      <c r="B129" s="1025"/>
      <c r="C129" s="1026"/>
      <c r="D129" s="1026"/>
      <c r="E129" s="1026"/>
      <c r="F129" s="1026"/>
      <c r="G129" s="1027"/>
      <c r="H129" s="1025"/>
      <c r="I129" s="1026"/>
      <c r="J129" s="1026"/>
      <c r="K129" s="1026"/>
      <c r="L129" s="1027"/>
    </row>
    <row r="130" spans="2:12" x14ac:dyDescent="0.25">
      <c r="B130" s="1025"/>
      <c r="C130" s="1026"/>
      <c r="D130" s="1026"/>
      <c r="E130" s="1026"/>
      <c r="F130" s="1026"/>
      <c r="G130" s="1027"/>
      <c r="H130" s="1025"/>
      <c r="I130" s="1026"/>
      <c r="J130" s="1026"/>
      <c r="K130" s="1026"/>
      <c r="L130" s="1027"/>
    </row>
    <row r="131" spans="2:12" ht="15.75" thickBot="1" x14ac:dyDescent="0.3">
      <c r="B131" s="1028"/>
      <c r="C131" s="1029"/>
      <c r="D131" s="1029"/>
      <c r="E131" s="1029"/>
      <c r="F131" s="1029"/>
      <c r="G131" s="1030"/>
      <c r="H131" s="1028"/>
      <c r="I131" s="1029"/>
      <c r="J131" s="1029"/>
      <c r="K131" s="1029"/>
      <c r="L131" s="1030"/>
    </row>
    <row r="132" spans="2:12" x14ac:dyDescent="0.25">
      <c r="B132" s="963" t="s">
        <v>991</v>
      </c>
      <c r="C132" s="964"/>
      <c r="D132" s="964"/>
      <c r="E132" s="964"/>
      <c r="F132" s="964"/>
      <c r="G132" s="965"/>
      <c r="H132" s="1021" t="s">
        <v>992</v>
      </c>
      <c r="I132" s="958"/>
      <c r="J132" s="958"/>
      <c r="K132" s="958"/>
      <c r="L132" s="958"/>
    </row>
    <row r="133" spans="2:12" ht="30" customHeight="1" thickBot="1" x14ac:dyDescent="0.3">
      <c r="B133" s="960"/>
      <c r="C133" s="961"/>
      <c r="D133" s="961"/>
      <c r="E133" s="961"/>
      <c r="F133" s="961"/>
      <c r="G133" s="962"/>
      <c r="H133" s="1021"/>
      <c r="I133" s="958"/>
      <c r="J133" s="958"/>
      <c r="K133" s="958"/>
      <c r="L133" s="958"/>
    </row>
    <row r="134" spans="2:12" ht="15.75" customHeight="1" x14ac:dyDescent="0.25">
      <c r="B134" s="1022"/>
      <c r="C134" s="1023"/>
      <c r="D134" s="1023"/>
      <c r="E134" s="1023"/>
      <c r="F134" s="1023"/>
      <c r="G134" s="1024"/>
      <c r="H134" s="1022"/>
      <c r="I134" s="1023"/>
      <c r="J134" s="1023"/>
      <c r="K134" s="1023"/>
      <c r="L134" s="1024"/>
    </row>
    <row r="135" spans="2:12" x14ac:dyDescent="0.25">
      <c r="B135" s="1025"/>
      <c r="C135" s="1026"/>
      <c r="D135" s="1026"/>
      <c r="E135" s="1026"/>
      <c r="F135" s="1026"/>
      <c r="G135" s="1027"/>
      <c r="H135" s="1025"/>
      <c r="I135" s="1026"/>
      <c r="J135" s="1026"/>
      <c r="K135" s="1026"/>
      <c r="L135" s="1027"/>
    </row>
    <row r="136" spans="2:12" x14ac:dyDescent="0.25">
      <c r="B136" s="1025"/>
      <c r="C136" s="1026"/>
      <c r="D136" s="1026"/>
      <c r="E136" s="1026"/>
      <c r="F136" s="1026"/>
      <c r="G136" s="1027"/>
      <c r="H136" s="1025"/>
      <c r="I136" s="1026"/>
      <c r="J136" s="1026"/>
      <c r="K136" s="1026"/>
      <c r="L136" s="1027"/>
    </row>
    <row r="137" spans="2:12" x14ac:dyDescent="0.25">
      <c r="B137" s="1025"/>
      <c r="C137" s="1026"/>
      <c r="D137" s="1026"/>
      <c r="E137" s="1026"/>
      <c r="F137" s="1026"/>
      <c r="G137" s="1027"/>
      <c r="H137" s="1025"/>
      <c r="I137" s="1026"/>
      <c r="J137" s="1026"/>
      <c r="K137" s="1026"/>
      <c r="L137" s="1027"/>
    </row>
    <row r="138" spans="2:12" x14ac:dyDescent="0.25">
      <c r="B138" s="1025"/>
      <c r="C138" s="1026"/>
      <c r="D138" s="1026"/>
      <c r="E138" s="1026"/>
      <c r="F138" s="1026"/>
      <c r="G138" s="1027"/>
      <c r="H138" s="1025"/>
      <c r="I138" s="1026"/>
      <c r="J138" s="1026"/>
      <c r="K138" s="1026"/>
      <c r="L138" s="1027"/>
    </row>
    <row r="139" spans="2:12" x14ac:dyDescent="0.25">
      <c r="B139" s="1025"/>
      <c r="C139" s="1026"/>
      <c r="D139" s="1026"/>
      <c r="E139" s="1026"/>
      <c r="F139" s="1026"/>
      <c r="G139" s="1027"/>
      <c r="H139" s="1025"/>
      <c r="I139" s="1026"/>
      <c r="J139" s="1026"/>
      <c r="K139" s="1026"/>
      <c r="L139" s="1027"/>
    </row>
    <row r="140" spans="2:12" x14ac:dyDescent="0.25">
      <c r="B140" s="1025"/>
      <c r="C140" s="1026"/>
      <c r="D140" s="1026"/>
      <c r="E140" s="1026"/>
      <c r="F140" s="1026"/>
      <c r="G140" s="1027"/>
      <c r="H140" s="1025"/>
      <c r="I140" s="1026"/>
      <c r="J140" s="1026"/>
      <c r="K140" s="1026"/>
      <c r="L140" s="1027"/>
    </row>
    <row r="141" spans="2:12" x14ac:dyDescent="0.25">
      <c r="B141" s="1025"/>
      <c r="C141" s="1026"/>
      <c r="D141" s="1026"/>
      <c r="E141" s="1026"/>
      <c r="F141" s="1026"/>
      <c r="G141" s="1027"/>
      <c r="H141" s="1025"/>
      <c r="I141" s="1026"/>
      <c r="J141" s="1026"/>
      <c r="K141" s="1026"/>
      <c r="L141" s="1027"/>
    </row>
    <row r="142" spans="2:12" x14ac:dyDescent="0.25">
      <c r="B142" s="1025"/>
      <c r="C142" s="1026"/>
      <c r="D142" s="1026"/>
      <c r="E142" s="1026"/>
      <c r="F142" s="1026"/>
      <c r="G142" s="1027"/>
      <c r="H142" s="1025"/>
      <c r="I142" s="1026"/>
      <c r="J142" s="1026"/>
      <c r="K142" s="1026"/>
      <c r="L142" s="1027"/>
    </row>
    <row r="143" spans="2:12" x14ac:dyDescent="0.25">
      <c r="B143" s="1025"/>
      <c r="C143" s="1026"/>
      <c r="D143" s="1026"/>
      <c r="E143" s="1026"/>
      <c r="F143" s="1026"/>
      <c r="G143" s="1027"/>
      <c r="H143" s="1025"/>
      <c r="I143" s="1026"/>
      <c r="J143" s="1026"/>
      <c r="K143" s="1026"/>
      <c r="L143" s="1027"/>
    </row>
    <row r="144" spans="2:12" x14ac:dyDescent="0.25">
      <c r="B144" s="1025"/>
      <c r="C144" s="1026"/>
      <c r="D144" s="1026"/>
      <c r="E144" s="1026"/>
      <c r="F144" s="1026"/>
      <c r="G144" s="1027"/>
      <c r="H144" s="1025"/>
      <c r="I144" s="1026"/>
      <c r="J144" s="1026"/>
      <c r="K144" s="1026"/>
      <c r="L144" s="1027"/>
    </row>
    <row r="145" spans="2:12" x14ac:dyDescent="0.25">
      <c r="B145" s="1025"/>
      <c r="C145" s="1026"/>
      <c r="D145" s="1026"/>
      <c r="E145" s="1026"/>
      <c r="F145" s="1026"/>
      <c r="G145" s="1027"/>
      <c r="H145" s="1025"/>
      <c r="I145" s="1026"/>
      <c r="J145" s="1026"/>
      <c r="K145" s="1026"/>
      <c r="L145" s="1027"/>
    </row>
    <row r="146" spans="2:12" x14ac:dyDescent="0.25">
      <c r="B146" s="1025"/>
      <c r="C146" s="1026"/>
      <c r="D146" s="1026"/>
      <c r="E146" s="1026"/>
      <c r="F146" s="1026"/>
      <c r="G146" s="1027"/>
      <c r="H146" s="1025"/>
      <c r="I146" s="1026"/>
      <c r="J146" s="1026"/>
      <c r="K146" s="1026"/>
      <c r="L146" s="1027"/>
    </row>
    <row r="147" spans="2:12" ht="15.75" thickBot="1" x14ac:dyDescent="0.3">
      <c r="B147" s="1028"/>
      <c r="C147" s="1029"/>
      <c r="D147" s="1029"/>
      <c r="E147" s="1029"/>
      <c r="F147" s="1029"/>
      <c r="G147" s="1030"/>
      <c r="H147" s="1028"/>
      <c r="I147" s="1029"/>
      <c r="J147" s="1029"/>
      <c r="K147" s="1029"/>
      <c r="L147" s="1030"/>
    </row>
    <row r="148" spans="2:12" x14ac:dyDescent="0.25">
      <c r="B148" s="963" t="s">
        <v>993</v>
      </c>
      <c r="C148" s="964"/>
      <c r="D148" s="964"/>
      <c r="E148" s="964"/>
      <c r="F148" s="964"/>
      <c r="G148" s="965"/>
      <c r="H148" s="1021" t="s">
        <v>994</v>
      </c>
      <c r="I148" s="958"/>
      <c r="J148" s="958"/>
      <c r="K148" s="958"/>
      <c r="L148" s="958"/>
    </row>
    <row r="149" spans="2:12" ht="30" customHeight="1" thickBot="1" x14ac:dyDescent="0.3">
      <c r="B149" s="960"/>
      <c r="C149" s="961"/>
      <c r="D149" s="961"/>
      <c r="E149" s="961"/>
      <c r="F149" s="961"/>
      <c r="G149" s="962"/>
      <c r="H149" s="1021"/>
      <c r="I149" s="958"/>
      <c r="J149" s="958"/>
      <c r="K149" s="958"/>
      <c r="L149" s="958"/>
    </row>
    <row r="150" spans="2:12" ht="15.75" customHeight="1" x14ac:dyDescent="0.25">
      <c r="B150" s="1022"/>
      <c r="C150" s="1023"/>
      <c r="D150" s="1023"/>
      <c r="E150" s="1023"/>
      <c r="F150" s="1023"/>
      <c r="G150" s="1024"/>
      <c r="H150" s="1022"/>
      <c r="I150" s="1023"/>
      <c r="J150" s="1023"/>
      <c r="K150" s="1023"/>
      <c r="L150" s="1024"/>
    </row>
    <row r="151" spans="2:12" x14ac:dyDescent="0.25">
      <c r="B151" s="1025"/>
      <c r="C151" s="1026"/>
      <c r="D151" s="1026"/>
      <c r="E151" s="1026"/>
      <c r="F151" s="1026"/>
      <c r="G151" s="1027"/>
      <c r="H151" s="1025"/>
      <c r="I151" s="1026"/>
      <c r="J151" s="1026"/>
      <c r="K151" s="1026"/>
      <c r="L151" s="1027"/>
    </row>
    <row r="152" spans="2:12" x14ac:dyDescent="0.25">
      <c r="B152" s="1025"/>
      <c r="C152" s="1026"/>
      <c r="D152" s="1026"/>
      <c r="E152" s="1026"/>
      <c r="F152" s="1026"/>
      <c r="G152" s="1027"/>
      <c r="H152" s="1025"/>
      <c r="I152" s="1026"/>
      <c r="J152" s="1026"/>
      <c r="K152" s="1026"/>
      <c r="L152" s="1027"/>
    </row>
    <row r="153" spans="2:12" x14ac:dyDescent="0.25">
      <c r="B153" s="1025"/>
      <c r="C153" s="1026"/>
      <c r="D153" s="1026"/>
      <c r="E153" s="1026"/>
      <c r="F153" s="1026"/>
      <c r="G153" s="1027"/>
      <c r="H153" s="1025"/>
      <c r="I153" s="1026"/>
      <c r="J153" s="1026"/>
      <c r="K153" s="1026"/>
      <c r="L153" s="1027"/>
    </row>
    <row r="154" spans="2:12" x14ac:dyDescent="0.25">
      <c r="B154" s="1025"/>
      <c r="C154" s="1026"/>
      <c r="D154" s="1026"/>
      <c r="E154" s="1026"/>
      <c r="F154" s="1026"/>
      <c r="G154" s="1027"/>
      <c r="H154" s="1025"/>
      <c r="I154" s="1026"/>
      <c r="J154" s="1026"/>
      <c r="K154" s="1026"/>
      <c r="L154" s="1027"/>
    </row>
    <row r="155" spans="2:12" x14ac:dyDescent="0.25">
      <c r="B155" s="1025"/>
      <c r="C155" s="1026"/>
      <c r="D155" s="1026"/>
      <c r="E155" s="1026"/>
      <c r="F155" s="1026"/>
      <c r="G155" s="1027"/>
      <c r="H155" s="1025"/>
      <c r="I155" s="1026"/>
      <c r="J155" s="1026"/>
      <c r="K155" s="1026"/>
      <c r="L155" s="1027"/>
    </row>
    <row r="156" spans="2:12" x14ac:dyDescent="0.25">
      <c r="B156" s="1025"/>
      <c r="C156" s="1026"/>
      <c r="D156" s="1026"/>
      <c r="E156" s="1026"/>
      <c r="F156" s="1026"/>
      <c r="G156" s="1027"/>
      <c r="H156" s="1025"/>
      <c r="I156" s="1026"/>
      <c r="J156" s="1026"/>
      <c r="K156" s="1026"/>
      <c r="L156" s="1027"/>
    </row>
    <row r="157" spans="2:12" x14ac:dyDescent="0.25">
      <c r="B157" s="1025"/>
      <c r="C157" s="1026"/>
      <c r="D157" s="1026"/>
      <c r="E157" s="1026"/>
      <c r="F157" s="1026"/>
      <c r="G157" s="1027"/>
      <c r="H157" s="1025"/>
      <c r="I157" s="1026"/>
      <c r="J157" s="1026"/>
      <c r="K157" s="1026"/>
      <c r="L157" s="1027"/>
    </row>
    <row r="158" spans="2:12" x14ac:dyDescent="0.25">
      <c r="B158" s="1025"/>
      <c r="C158" s="1026"/>
      <c r="D158" s="1026"/>
      <c r="E158" s="1026"/>
      <c r="F158" s="1026"/>
      <c r="G158" s="1027"/>
      <c r="H158" s="1025"/>
      <c r="I158" s="1026"/>
      <c r="J158" s="1026"/>
      <c r="K158" s="1026"/>
      <c r="L158" s="1027"/>
    </row>
    <row r="159" spans="2:12" x14ac:dyDescent="0.25">
      <c r="B159" s="1025"/>
      <c r="C159" s="1026"/>
      <c r="D159" s="1026"/>
      <c r="E159" s="1026"/>
      <c r="F159" s="1026"/>
      <c r="G159" s="1027"/>
      <c r="H159" s="1025"/>
      <c r="I159" s="1026"/>
      <c r="J159" s="1026"/>
      <c r="K159" s="1026"/>
      <c r="L159" s="1027"/>
    </row>
    <row r="160" spans="2:12" x14ac:dyDescent="0.25">
      <c r="B160" s="1025"/>
      <c r="C160" s="1026"/>
      <c r="D160" s="1026"/>
      <c r="E160" s="1026"/>
      <c r="F160" s="1026"/>
      <c r="G160" s="1027"/>
      <c r="H160" s="1025"/>
      <c r="I160" s="1026"/>
      <c r="J160" s="1026"/>
      <c r="K160" s="1026"/>
      <c r="L160" s="1027"/>
    </row>
    <row r="161" spans="2:12" x14ac:dyDescent="0.25">
      <c r="B161" s="1025"/>
      <c r="C161" s="1026"/>
      <c r="D161" s="1026"/>
      <c r="E161" s="1026"/>
      <c r="F161" s="1026"/>
      <c r="G161" s="1027"/>
      <c r="H161" s="1025"/>
      <c r="I161" s="1026"/>
      <c r="J161" s="1026"/>
      <c r="K161" s="1026"/>
      <c r="L161" s="1027"/>
    </row>
    <row r="162" spans="2:12" x14ac:dyDescent="0.25">
      <c r="B162" s="1025"/>
      <c r="C162" s="1026"/>
      <c r="D162" s="1026"/>
      <c r="E162" s="1026"/>
      <c r="F162" s="1026"/>
      <c r="G162" s="1027"/>
      <c r="H162" s="1025"/>
      <c r="I162" s="1026"/>
      <c r="J162" s="1026"/>
      <c r="K162" s="1026"/>
      <c r="L162" s="1027"/>
    </row>
    <row r="163" spans="2:12" ht="15.75" thickBot="1" x14ac:dyDescent="0.3">
      <c r="B163" s="1028"/>
      <c r="C163" s="1029"/>
      <c r="D163" s="1029"/>
      <c r="E163" s="1029"/>
      <c r="F163" s="1029"/>
      <c r="G163" s="1030"/>
      <c r="H163" s="1028"/>
      <c r="I163" s="1029"/>
      <c r="J163" s="1029"/>
      <c r="K163" s="1029"/>
      <c r="L163" s="1030"/>
    </row>
    <row r="164" spans="2:12" x14ac:dyDescent="0.25">
      <c r="B164" s="963" t="s">
        <v>995</v>
      </c>
      <c r="C164" s="964"/>
      <c r="D164" s="964"/>
      <c r="E164" s="964"/>
      <c r="F164" s="964"/>
      <c r="G164" s="965"/>
      <c r="H164" s="1021" t="s">
        <v>996</v>
      </c>
      <c r="I164" s="958"/>
      <c r="J164" s="958"/>
      <c r="K164" s="958"/>
      <c r="L164" s="958"/>
    </row>
    <row r="165" spans="2:12" ht="30" customHeight="1" thickBot="1" x14ac:dyDescent="0.3">
      <c r="B165" s="960"/>
      <c r="C165" s="961"/>
      <c r="D165" s="961"/>
      <c r="E165" s="961"/>
      <c r="F165" s="961"/>
      <c r="G165" s="962"/>
      <c r="H165" s="1021"/>
      <c r="I165" s="958"/>
      <c r="J165" s="958"/>
      <c r="K165" s="958"/>
      <c r="L165" s="958"/>
    </row>
    <row r="166" spans="2:12" x14ac:dyDescent="0.25">
      <c r="B166" s="1022"/>
      <c r="C166" s="1023"/>
      <c r="D166" s="1023"/>
      <c r="E166" s="1023"/>
      <c r="F166" s="1023"/>
      <c r="G166" s="1024"/>
      <c r="H166" s="1022"/>
      <c r="I166" s="1023"/>
      <c r="J166" s="1023"/>
      <c r="K166" s="1023"/>
      <c r="L166" s="1024"/>
    </row>
    <row r="167" spans="2:12" x14ac:dyDescent="0.25">
      <c r="B167" s="1025"/>
      <c r="C167" s="1026"/>
      <c r="D167" s="1026"/>
      <c r="E167" s="1026"/>
      <c r="F167" s="1026"/>
      <c r="G167" s="1027"/>
      <c r="H167" s="1025"/>
      <c r="I167" s="1026"/>
      <c r="J167" s="1026"/>
      <c r="K167" s="1026"/>
      <c r="L167" s="1027"/>
    </row>
    <row r="168" spans="2:12" x14ac:dyDescent="0.25">
      <c r="B168" s="1025"/>
      <c r="C168" s="1026"/>
      <c r="D168" s="1026"/>
      <c r="E168" s="1026"/>
      <c r="F168" s="1026"/>
      <c r="G168" s="1027"/>
      <c r="H168" s="1025"/>
      <c r="I168" s="1026"/>
      <c r="J168" s="1026"/>
      <c r="K168" s="1026"/>
      <c r="L168" s="1027"/>
    </row>
    <row r="169" spans="2:12" x14ac:dyDescent="0.25">
      <c r="B169" s="1025"/>
      <c r="C169" s="1026"/>
      <c r="D169" s="1026"/>
      <c r="E169" s="1026"/>
      <c r="F169" s="1026"/>
      <c r="G169" s="1027"/>
      <c r="H169" s="1025"/>
      <c r="I169" s="1026"/>
      <c r="J169" s="1026"/>
      <c r="K169" s="1026"/>
      <c r="L169" s="1027"/>
    </row>
    <row r="170" spans="2:12" x14ac:dyDescent="0.25">
      <c r="B170" s="1025"/>
      <c r="C170" s="1026"/>
      <c r="D170" s="1026"/>
      <c r="E170" s="1026"/>
      <c r="F170" s="1026"/>
      <c r="G170" s="1027"/>
      <c r="H170" s="1025"/>
      <c r="I170" s="1026"/>
      <c r="J170" s="1026"/>
      <c r="K170" s="1026"/>
      <c r="L170" s="1027"/>
    </row>
    <row r="171" spans="2:12" x14ac:dyDescent="0.25">
      <c r="B171" s="1025"/>
      <c r="C171" s="1026"/>
      <c r="D171" s="1026"/>
      <c r="E171" s="1026"/>
      <c r="F171" s="1026"/>
      <c r="G171" s="1027"/>
      <c r="H171" s="1025"/>
      <c r="I171" s="1026"/>
      <c r="J171" s="1026"/>
      <c r="K171" s="1026"/>
      <c r="L171" s="1027"/>
    </row>
    <row r="172" spans="2:12" x14ac:dyDescent="0.25">
      <c r="B172" s="1025"/>
      <c r="C172" s="1026"/>
      <c r="D172" s="1026"/>
      <c r="E172" s="1026"/>
      <c r="F172" s="1026"/>
      <c r="G172" s="1027"/>
      <c r="H172" s="1025"/>
      <c r="I172" s="1026"/>
      <c r="J172" s="1026"/>
      <c r="K172" s="1026"/>
      <c r="L172" s="1027"/>
    </row>
    <row r="173" spans="2:12" x14ac:dyDescent="0.25">
      <c r="B173" s="1025"/>
      <c r="C173" s="1026"/>
      <c r="D173" s="1026"/>
      <c r="E173" s="1026"/>
      <c r="F173" s="1026"/>
      <c r="G173" s="1027"/>
      <c r="H173" s="1025"/>
      <c r="I173" s="1026"/>
      <c r="J173" s="1026"/>
      <c r="K173" s="1026"/>
      <c r="L173" s="1027"/>
    </row>
    <row r="174" spans="2:12" x14ac:dyDescent="0.25">
      <c r="B174" s="1025"/>
      <c r="C174" s="1026"/>
      <c r="D174" s="1026"/>
      <c r="E174" s="1026"/>
      <c r="F174" s="1026"/>
      <c r="G174" s="1027"/>
      <c r="H174" s="1025"/>
      <c r="I174" s="1026"/>
      <c r="J174" s="1026"/>
      <c r="K174" s="1026"/>
      <c r="L174" s="1027"/>
    </row>
    <row r="175" spans="2:12" x14ac:dyDescent="0.25">
      <c r="B175" s="1025"/>
      <c r="C175" s="1026"/>
      <c r="D175" s="1026"/>
      <c r="E175" s="1026"/>
      <c r="F175" s="1026"/>
      <c r="G175" s="1027"/>
      <c r="H175" s="1025"/>
      <c r="I175" s="1026"/>
      <c r="J175" s="1026"/>
      <c r="K175" s="1026"/>
      <c r="L175" s="1027"/>
    </row>
    <row r="176" spans="2:12" x14ac:dyDescent="0.25">
      <c r="B176" s="1025"/>
      <c r="C176" s="1026"/>
      <c r="D176" s="1026"/>
      <c r="E176" s="1026"/>
      <c r="F176" s="1026"/>
      <c r="G176" s="1027"/>
      <c r="H176" s="1025"/>
      <c r="I176" s="1026"/>
      <c r="J176" s="1026"/>
      <c r="K176" s="1026"/>
      <c r="L176" s="1027"/>
    </row>
    <row r="177" spans="2:12" x14ac:dyDescent="0.25">
      <c r="B177" s="1025"/>
      <c r="C177" s="1026"/>
      <c r="D177" s="1026"/>
      <c r="E177" s="1026"/>
      <c r="F177" s="1026"/>
      <c r="G177" s="1027"/>
      <c r="H177" s="1025"/>
      <c r="I177" s="1026"/>
      <c r="J177" s="1026"/>
      <c r="K177" s="1026"/>
      <c r="L177" s="1027"/>
    </row>
    <row r="178" spans="2:12" x14ac:dyDescent="0.25">
      <c r="B178" s="1025"/>
      <c r="C178" s="1026"/>
      <c r="D178" s="1026"/>
      <c r="E178" s="1026"/>
      <c r="F178" s="1026"/>
      <c r="G178" s="1027"/>
      <c r="H178" s="1025"/>
      <c r="I178" s="1026"/>
      <c r="J178" s="1026"/>
      <c r="K178" s="1026"/>
      <c r="L178" s="1027"/>
    </row>
    <row r="179" spans="2:12" ht="15.75" thickBot="1" x14ac:dyDescent="0.3">
      <c r="B179" s="1028"/>
      <c r="C179" s="1029"/>
      <c r="D179" s="1029"/>
      <c r="E179" s="1029"/>
      <c r="F179" s="1029"/>
      <c r="G179" s="1030"/>
      <c r="H179" s="1028"/>
      <c r="I179" s="1029"/>
      <c r="J179" s="1029"/>
      <c r="K179" s="1029"/>
      <c r="L179" s="1030"/>
    </row>
    <row r="180" spans="2:12" x14ac:dyDescent="0.25">
      <c r="B180" s="963" t="s">
        <v>997</v>
      </c>
      <c r="C180" s="964"/>
      <c r="D180" s="964"/>
      <c r="E180" s="964"/>
      <c r="F180" s="964"/>
      <c r="G180" s="965"/>
      <c r="H180" s="1021" t="s">
        <v>998</v>
      </c>
      <c r="I180" s="958"/>
      <c r="J180" s="958"/>
      <c r="K180" s="958"/>
      <c r="L180" s="958"/>
    </row>
    <row r="181" spans="2:12" ht="25.5" customHeight="1" thickBot="1" x14ac:dyDescent="0.3">
      <c r="B181" s="960"/>
      <c r="C181" s="961"/>
      <c r="D181" s="961"/>
      <c r="E181" s="961"/>
      <c r="F181" s="961"/>
      <c r="G181" s="962"/>
      <c r="H181" s="1021"/>
      <c r="I181" s="958"/>
      <c r="J181" s="958"/>
      <c r="K181" s="958"/>
      <c r="L181" s="958"/>
    </row>
    <row r="182" spans="2:12" x14ac:dyDescent="0.25">
      <c r="B182" s="1022"/>
      <c r="C182" s="1023"/>
      <c r="D182" s="1023"/>
      <c r="E182" s="1023"/>
      <c r="F182" s="1023"/>
      <c r="G182" s="1024"/>
      <c r="H182" s="1022"/>
      <c r="I182" s="1023"/>
      <c r="J182" s="1023"/>
      <c r="K182" s="1023"/>
      <c r="L182" s="1024"/>
    </row>
    <row r="183" spans="2:12" x14ac:dyDescent="0.25">
      <c r="B183" s="1025"/>
      <c r="C183" s="1026"/>
      <c r="D183" s="1026"/>
      <c r="E183" s="1026"/>
      <c r="F183" s="1026"/>
      <c r="G183" s="1027"/>
      <c r="H183" s="1025"/>
      <c r="I183" s="1026"/>
      <c r="J183" s="1026"/>
      <c r="K183" s="1026"/>
      <c r="L183" s="1027"/>
    </row>
    <row r="184" spans="2:12" x14ac:dyDescent="0.25">
      <c r="B184" s="1025"/>
      <c r="C184" s="1026"/>
      <c r="D184" s="1026"/>
      <c r="E184" s="1026"/>
      <c r="F184" s="1026"/>
      <c r="G184" s="1027"/>
      <c r="H184" s="1025"/>
      <c r="I184" s="1026"/>
      <c r="J184" s="1026"/>
      <c r="K184" s="1026"/>
      <c r="L184" s="1027"/>
    </row>
    <row r="185" spans="2:12" x14ac:dyDescent="0.25">
      <c r="B185" s="1025"/>
      <c r="C185" s="1026"/>
      <c r="D185" s="1026"/>
      <c r="E185" s="1026"/>
      <c r="F185" s="1026"/>
      <c r="G185" s="1027"/>
      <c r="H185" s="1025"/>
      <c r="I185" s="1026"/>
      <c r="J185" s="1026"/>
      <c r="K185" s="1026"/>
      <c r="L185" s="1027"/>
    </row>
    <row r="186" spans="2:12" x14ac:dyDescent="0.25">
      <c r="B186" s="1025"/>
      <c r="C186" s="1026"/>
      <c r="D186" s="1026"/>
      <c r="E186" s="1026"/>
      <c r="F186" s="1026"/>
      <c r="G186" s="1027"/>
      <c r="H186" s="1025"/>
      <c r="I186" s="1026"/>
      <c r="J186" s="1026"/>
      <c r="K186" s="1026"/>
      <c r="L186" s="1027"/>
    </row>
    <row r="187" spans="2:12" x14ac:dyDescent="0.25">
      <c r="B187" s="1025"/>
      <c r="C187" s="1026"/>
      <c r="D187" s="1026"/>
      <c r="E187" s="1026"/>
      <c r="F187" s="1026"/>
      <c r="G187" s="1027"/>
      <c r="H187" s="1025"/>
      <c r="I187" s="1026"/>
      <c r="J187" s="1026"/>
      <c r="K187" s="1026"/>
      <c r="L187" s="1027"/>
    </row>
    <row r="188" spans="2:12" x14ac:dyDescent="0.25">
      <c r="B188" s="1025"/>
      <c r="C188" s="1026"/>
      <c r="D188" s="1026"/>
      <c r="E188" s="1026"/>
      <c r="F188" s="1026"/>
      <c r="G188" s="1027"/>
      <c r="H188" s="1025"/>
      <c r="I188" s="1026"/>
      <c r="J188" s="1026"/>
      <c r="K188" s="1026"/>
      <c r="L188" s="1027"/>
    </row>
    <row r="189" spans="2:12" x14ac:dyDescent="0.25">
      <c r="B189" s="1025"/>
      <c r="C189" s="1026"/>
      <c r="D189" s="1026"/>
      <c r="E189" s="1026"/>
      <c r="F189" s="1026"/>
      <c r="G189" s="1027"/>
      <c r="H189" s="1025"/>
      <c r="I189" s="1026"/>
      <c r="J189" s="1026"/>
      <c r="K189" s="1026"/>
      <c r="L189" s="1027"/>
    </row>
    <row r="190" spans="2:12" x14ac:dyDescent="0.25">
      <c r="B190" s="1025"/>
      <c r="C190" s="1026"/>
      <c r="D190" s="1026"/>
      <c r="E190" s="1026"/>
      <c r="F190" s="1026"/>
      <c r="G190" s="1027"/>
      <c r="H190" s="1025"/>
      <c r="I190" s="1026"/>
      <c r="J190" s="1026"/>
      <c r="K190" s="1026"/>
      <c r="L190" s="1027"/>
    </row>
    <row r="191" spans="2:12" x14ac:dyDescent="0.25">
      <c r="B191" s="1025"/>
      <c r="C191" s="1026"/>
      <c r="D191" s="1026"/>
      <c r="E191" s="1026"/>
      <c r="F191" s="1026"/>
      <c r="G191" s="1027"/>
      <c r="H191" s="1025"/>
      <c r="I191" s="1026"/>
      <c r="J191" s="1026"/>
      <c r="K191" s="1026"/>
      <c r="L191" s="1027"/>
    </row>
    <row r="192" spans="2:12" x14ac:dyDescent="0.25">
      <c r="B192" s="1025"/>
      <c r="C192" s="1026"/>
      <c r="D192" s="1026"/>
      <c r="E192" s="1026"/>
      <c r="F192" s="1026"/>
      <c r="G192" s="1027"/>
      <c r="H192" s="1025"/>
      <c r="I192" s="1026"/>
      <c r="J192" s="1026"/>
      <c r="K192" s="1026"/>
      <c r="L192" s="1027"/>
    </row>
    <row r="193" spans="2:12" x14ac:dyDescent="0.25">
      <c r="B193" s="1025"/>
      <c r="C193" s="1026"/>
      <c r="D193" s="1026"/>
      <c r="E193" s="1026"/>
      <c r="F193" s="1026"/>
      <c r="G193" s="1027"/>
      <c r="H193" s="1025"/>
      <c r="I193" s="1026"/>
      <c r="J193" s="1026"/>
      <c r="K193" s="1026"/>
      <c r="L193" s="1027"/>
    </row>
    <row r="194" spans="2:12" x14ac:dyDescent="0.25">
      <c r="B194" s="1025"/>
      <c r="C194" s="1026"/>
      <c r="D194" s="1026"/>
      <c r="E194" s="1026"/>
      <c r="F194" s="1026"/>
      <c r="G194" s="1027"/>
      <c r="H194" s="1025"/>
      <c r="I194" s="1026"/>
      <c r="J194" s="1026"/>
      <c r="K194" s="1026"/>
      <c r="L194" s="1027"/>
    </row>
    <row r="195" spans="2:12" ht="15.75" thickBot="1" x14ac:dyDescent="0.3">
      <c r="B195" s="1028"/>
      <c r="C195" s="1029"/>
      <c r="D195" s="1029"/>
      <c r="E195" s="1029"/>
      <c r="F195" s="1029"/>
      <c r="G195" s="1030"/>
      <c r="H195" s="1028"/>
      <c r="I195" s="1029"/>
      <c r="J195" s="1029"/>
      <c r="K195" s="1029"/>
      <c r="L195" s="1030"/>
    </row>
    <row r="196" spans="2:12" ht="23.25" customHeight="1" x14ac:dyDescent="0.25">
      <c r="B196" s="1031" t="s">
        <v>999</v>
      </c>
      <c r="C196" s="1032"/>
      <c r="D196" s="1032"/>
      <c r="E196" s="1032"/>
      <c r="F196" s="1032"/>
      <c r="G196" s="1033"/>
      <c r="H196" s="958" t="s">
        <v>1000</v>
      </c>
      <c r="I196" s="958"/>
      <c r="J196" s="958"/>
      <c r="K196" s="958"/>
      <c r="L196" s="958"/>
    </row>
    <row r="197" spans="2:12" ht="17.25" customHeight="1" thickBot="1" x14ac:dyDescent="0.3">
      <c r="B197" s="1034"/>
      <c r="C197" s="1035"/>
      <c r="D197" s="1035"/>
      <c r="E197" s="1035"/>
      <c r="F197" s="1035"/>
      <c r="G197" s="1036"/>
      <c r="H197" s="958"/>
      <c r="I197" s="958"/>
      <c r="J197" s="958"/>
      <c r="K197" s="958"/>
      <c r="L197" s="958"/>
    </row>
    <row r="198" spans="2:12" x14ac:dyDescent="0.25">
      <c r="B198" s="1022"/>
      <c r="C198" s="1023"/>
      <c r="D198" s="1023"/>
      <c r="E198" s="1023"/>
      <c r="F198" s="1023"/>
      <c r="G198" s="1024"/>
      <c r="H198" s="1022"/>
      <c r="I198" s="1023"/>
      <c r="J198" s="1023"/>
      <c r="K198" s="1023"/>
      <c r="L198" s="1024"/>
    </row>
    <row r="199" spans="2:12" x14ac:dyDescent="0.25">
      <c r="B199" s="1025"/>
      <c r="C199" s="1026"/>
      <c r="D199" s="1026"/>
      <c r="E199" s="1026"/>
      <c r="F199" s="1026"/>
      <c r="G199" s="1027"/>
      <c r="H199" s="1025"/>
      <c r="I199" s="1026"/>
      <c r="J199" s="1026"/>
      <c r="K199" s="1026"/>
      <c r="L199" s="1027"/>
    </row>
    <row r="200" spans="2:12" x14ac:dyDescent="0.25">
      <c r="B200" s="1025"/>
      <c r="C200" s="1026"/>
      <c r="D200" s="1026"/>
      <c r="E200" s="1026"/>
      <c r="F200" s="1026"/>
      <c r="G200" s="1027"/>
      <c r="H200" s="1025"/>
      <c r="I200" s="1026"/>
      <c r="J200" s="1026"/>
      <c r="K200" s="1026"/>
      <c r="L200" s="1027"/>
    </row>
    <row r="201" spans="2:12" x14ac:dyDescent="0.25">
      <c r="B201" s="1025"/>
      <c r="C201" s="1026"/>
      <c r="D201" s="1026"/>
      <c r="E201" s="1026"/>
      <c r="F201" s="1026"/>
      <c r="G201" s="1027"/>
      <c r="H201" s="1025"/>
      <c r="I201" s="1026"/>
      <c r="J201" s="1026"/>
      <c r="K201" s="1026"/>
      <c r="L201" s="1027"/>
    </row>
    <row r="202" spans="2:12" x14ac:dyDescent="0.25">
      <c r="B202" s="1025"/>
      <c r="C202" s="1026"/>
      <c r="D202" s="1026"/>
      <c r="E202" s="1026"/>
      <c r="F202" s="1026"/>
      <c r="G202" s="1027"/>
      <c r="H202" s="1025"/>
      <c r="I202" s="1026"/>
      <c r="J202" s="1026"/>
      <c r="K202" s="1026"/>
      <c r="L202" s="1027"/>
    </row>
    <row r="203" spans="2:12" x14ac:dyDescent="0.25">
      <c r="B203" s="1025"/>
      <c r="C203" s="1026"/>
      <c r="D203" s="1026"/>
      <c r="E203" s="1026"/>
      <c r="F203" s="1026"/>
      <c r="G203" s="1027"/>
      <c r="H203" s="1025"/>
      <c r="I203" s="1026"/>
      <c r="J203" s="1026"/>
      <c r="K203" s="1026"/>
      <c r="L203" s="1027"/>
    </row>
    <row r="204" spans="2:12" x14ac:dyDescent="0.25">
      <c r="B204" s="1025"/>
      <c r="C204" s="1026"/>
      <c r="D204" s="1026"/>
      <c r="E204" s="1026"/>
      <c r="F204" s="1026"/>
      <c r="G204" s="1027"/>
      <c r="H204" s="1025"/>
      <c r="I204" s="1026"/>
      <c r="J204" s="1026"/>
      <c r="K204" s="1026"/>
      <c r="L204" s="1027"/>
    </row>
    <row r="205" spans="2:12" x14ac:dyDescent="0.25">
      <c r="B205" s="1025"/>
      <c r="C205" s="1026"/>
      <c r="D205" s="1026"/>
      <c r="E205" s="1026"/>
      <c r="F205" s="1026"/>
      <c r="G205" s="1027"/>
      <c r="H205" s="1025"/>
      <c r="I205" s="1026"/>
      <c r="J205" s="1026"/>
      <c r="K205" s="1026"/>
      <c r="L205" s="1027"/>
    </row>
    <row r="206" spans="2:12" x14ac:dyDescent="0.25">
      <c r="B206" s="1025"/>
      <c r="C206" s="1026"/>
      <c r="D206" s="1026"/>
      <c r="E206" s="1026"/>
      <c r="F206" s="1026"/>
      <c r="G206" s="1027"/>
      <c r="H206" s="1025"/>
      <c r="I206" s="1026"/>
      <c r="J206" s="1026"/>
      <c r="K206" s="1026"/>
      <c r="L206" s="1027"/>
    </row>
    <row r="207" spans="2:12" x14ac:dyDescent="0.25">
      <c r="B207" s="1025"/>
      <c r="C207" s="1026"/>
      <c r="D207" s="1026"/>
      <c r="E207" s="1026"/>
      <c r="F207" s="1026"/>
      <c r="G207" s="1027"/>
      <c r="H207" s="1025"/>
      <c r="I207" s="1026"/>
      <c r="J207" s="1026"/>
      <c r="K207" s="1026"/>
      <c r="L207" s="1027"/>
    </row>
    <row r="208" spans="2:12" x14ac:dyDescent="0.25">
      <c r="B208" s="1025"/>
      <c r="C208" s="1026"/>
      <c r="D208" s="1026"/>
      <c r="E208" s="1026"/>
      <c r="F208" s="1026"/>
      <c r="G208" s="1027"/>
      <c r="H208" s="1025"/>
      <c r="I208" s="1026"/>
      <c r="J208" s="1026"/>
      <c r="K208" s="1026"/>
      <c r="L208" s="1027"/>
    </row>
    <row r="209" spans="2:12" x14ac:dyDescent="0.25">
      <c r="B209" s="1025"/>
      <c r="C209" s="1026"/>
      <c r="D209" s="1026"/>
      <c r="E209" s="1026"/>
      <c r="F209" s="1026"/>
      <c r="G209" s="1027"/>
      <c r="H209" s="1025"/>
      <c r="I209" s="1026"/>
      <c r="J209" s="1026"/>
      <c r="K209" s="1026"/>
      <c r="L209" s="1027"/>
    </row>
    <row r="210" spans="2:12" x14ac:dyDescent="0.25">
      <c r="B210" s="1025"/>
      <c r="C210" s="1026"/>
      <c r="D210" s="1026"/>
      <c r="E210" s="1026"/>
      <c r="F210" s="1026"/>
      <c r="G210" s="1027"/>
      <c r="H210" s="1025"/>
      <c r="I210" s="1026"/>
      <c r="J210" s="1026"/>
      <c r="K210" s="1026"/>
      <c r="L210" s="1027"/>
    </row>
    <row r="211" spans="2:12" ht="15.75" thickBot="1" x14ac:dyDescent="0.3">
      <c r="B211" s="1028"/>
      <c r="C211" s="1029"/>
      <c r="D211" s="1029"/>
      <c r="E211" s="1029"/>
      <c r="F211" s="1029"/>
      <c r="G211" s="1030"/>
      <c r="H211" s="1028"/>
      <c r="I211" s="1029"/>
      <c r="J211" s="1029"/>
      <c r="K211" s="1029"/>
      <c r="L211" s="1030"/>
    </row>
    <row r="212" spans="2:12" ht="20.25" customHeight="1" x14ac:dyDescent="0.25">
      <c r="B212" s="1031" t="s">
        <v>1001</v>
      </c>
      <c r="C212" s="1032"/>
      <c r="D212" s="1032"/>
      <c r="E212" s="1032"/>
      <c r="F212" s="1032"/>
      <c r="G212" s="1033"/>
      <c r="H212" s="958" t="s">
        <v>1002</v>
      </c>
      <c r="I212" s="958"/>
      <c r="J212" s="958"/>
      <c r="K212" s="958"/>
      <c r="L212" s="958"/>
    </row>
    <row r="213" spans="2:12" ht="15.75" thickBot="1" x14ac:dyDescent="0.3">
      <c r="B213" s="1037"/>
      <c r="C213" s="1038"/>
      <c r="D213" s="1038"/>
      <c r="E213" s="1038"/>
      <c r="F213" s="1038"/>
      <c r="G213" s="1039"/>
      <c r="H213" s="1040"/>
      <c r="I213" s="1040"/>
      <c r="J213" s="1040"/>
      <c r="K213" s="1040"/>
      <c r="L213" s="1040"/>
    </row>
    <row r="214" spans="2:12" x14ac:dyDescent="0.25">
      <c r="B214" s="1022"/>
      <c r="C214" s="1023"/>
      <c r="D214" s="1023"/>
      <c r="E214" s="1023"/>
      <c r="F214" s="1023"/>
      <c r="G214" s="1024"/>
      <c r="H214" s="1022"/>
      <c r="I214" s="1023"/>
      <c r="J214" s="1023"/>
      <c r="K214" s="1023"/>
      <c r="L214" s="1024"/>
    </row>
    <row r="215" spans="2:12" x14ac:dyDescent="0.25">
      <c r="B215" s="1025"/>
      <c r="C215" s="1026"/>
      <c r="D215" s="1026"/>
      <c r="E215" s="1026"/>
      <c r="F215" s="1026"/>
      <c r="G215" s="1027"/>
      <c r="H215" s="1025"/>
      <c r="I215" s="1026"/>
      <c r="J215" s="1026"/>
      <c r="K215" s="1026"/>
      <c r="L215" s="1027"/>
    </row>
    <row r="216" spans="2:12" x14ac:dyDescent="0.25">
      <c r="B216" s="1025"/>
      <c r="C216" s="1026"/>
      <c r="D216" s="1026"/>
      <c r="E216" s="1026"/>
      <c r="F216" s="1026"/>
      <c r="G216" s="1027"/>
      <c r="H216" s="1025"/>
      <c r="I216" s="1026"/>
      <c r="J216" s="1026"/>
      <c r="K216" s="1026"/>
      <c r="L216" s="1027"/>
    </row>
    <row r="217" spans="2:12" x14ac:dyDescent="0.25">
      <c r="B217" s="1025"/>
      <c r="C217" s="1026"/>
      <c r="D217" s="1026"/>
      <c r="E217" s="1026"/>
      <c r="F217" s="1026"/>
      <c r="G217" s="1027"/>
      <c r="H217" s="1025"/>
      <c r="I217" s="1026"/>
      <c r="J217" s="1026"/>
      <c r="K217" s="1026"/>
      <c r="L217" s="1027"/>
    </row>
    <row r="218" spans="2:12" x14ac:dyDescent="0.25">
      <c r="B218" s="1025"/>
      <c r="C218" s="1026"/>
      <c r="D218" s="1026"/>
      <c r="E218" s="1026"/>
      <c r="F218" s="1026"/>
      <c r="G218" s="1027"/>
      <c r="H218" s="1025"/>
      <c r="I218" s="1026"/>
      <c r="J218" s="1026"/>
      <c r="K218" s="1026"/>
      <c r="L218" s="1027"/>
    </row>
    <row r="219" spans="2:12" x14ac:dyDescent="0.25">
      <c r="B219" s="1025"/>
      <c r="C219" s="1026"/>
      <c r="D219" s="1026"/>
      <c r="E219" s="1026"/>
      <c r="F219" s="1026"/>
      <c r="G219" s="1027"/>
      <c r="H219" s="1025"/>
      <c r="I219" s="1026"/>
      <c r="J219" s="1026"/>
      <c r="K219" s="1026"/>
      <c r="L219" s="1027"/>
    </row>
    <row r="220" spans="2:12" x14ac:dyDescent="0.25">
      <c r="B220" s="1025"/>
      <c r="C220" s="1026"/>
      <c r="D220" s="1026"/>
      <c r="E220" s="1026"/>
      <c r="F220" s="1026"/>
      <c r="G220" s="1027"/>
      <c r="H220" s="1025"/>
      <c r="I220" s="1026"/>
      <c r="J220" s="1026"/>
      <c r="K220" s="1026"/>
      <c r="L220" s="1027"/>
    </row>
    <row r="221" spans="2:12" x14ac:dyDescent="0.25">
      <c r="B221" s="1025"/>
      <c r="C221" s="1026"/>
      <c r="D221" s="1026"/>
      <c r="E221" s="1026"/>
      <c r="F221" s="1026"/>
      <c r="G221" s="1027"/>
      <c r="H221" s="1025"/>
      <c r="I221" s="1026"/>
      <c r="J221" s="1026"/>
      <c r="K221" s="1026"/>
      <c r="L221" s="1027"/>
    </row>
    <row r="222" spans="2:12" x14ac:dyDescent="0.25">
      <c r="B222" s="1025"/>
      <c r="C222" s="1026"/>
      <c r="D222" s="1026"/>
      <c r="E222" s="1026"/>
      <c r="F222" s="1026"/>
      <c r="G222" s="1027"/>
      <c r="H222" s="1025"/>
      <c r="I222" s="1026"/>
      <c r="J222" s="1026"/>
      <c r="K222" s="1026"/>
      <c r="L222" s="1027"/>
    </row>
    <row r="223" spans="2:12" x14ac:dyDescent="0.25">
      <c r="B223" s="1025"/>
      <c r="C223" s="1026"/>
      <c r="D223" s="1026"/>
      <c r="E223" s="1026"/>
      <c r="F223" s="1026"/>
      <c r="G223" s="1027"/>
      <c r="H223" s="1025"/>
      <c r="I223" s="1026"/>
      <c r="J223" s="1026"/>
      <c r="K223" s="1026"/>
      <c r="L223" s="1027"/>
    </row>
    <row r="224" spans="2:12" x14ac:dyDescent="0.25">
      <c r="B224" s="1025"/>
      <c r="C224" s="1026"/>
      <c r="D224" s="1026"/>
      <c r="E224" s="1026"/>
      <c r="F224" s="1026"/>
      <c r="G224" s="1027"/>
      <c r="H224" s="1025"/>
      <c r="I224" s="1026"/>
      <c r="J224" s="1026"/>
      <c r="K224" s="1026"/>
      <c r="L224" s="1027"/>
    </row>
    <row r="225" spans="2:12" x14ac:dyDescent="0.25">
      <c r="B225" s="1025"/>
      <c r="C225" s="1026"/>
      <c r="D225" s="1026"/>
      <c r="E225" s="1026"/>
      <c r="F225" s="1026"/>
      <c r="G225" s="1027"/>
      <c r="H225" s="1025"/>
      <c r="I225" s="1026"/>
      <c r="J225" s="1026"/>
      <c r="K225" s="1026"/>
      <c r="L225" s="1027"/>
    </row>
    <row r="226" spans="2:12" x14ac:dyDescent="0.25">
      <c r="B226" s="1025"/>
      <c r="C226" s="1026"/>
      <c r="D226" s="1026"/>
      <c r="E226" s="1026"/>
      <c r="F226" s="1026"/>
      <c r="G226" s="1027"/>
      <c r="H226" s="1025"/>
      <c r="I226" s="1026"/>
      <c r="J226" s="1026"/>
      <c r="K226" s="1026"/>
      <c r="L226" s="1027"/>
    </row>
    <row r="227" spans="2:12" ht="15.75" thickBot="1" x14ac:dyDescent="0.3">
      <c r="B227" s="1028"/>
      <c r="C227" s="1029"/>
      <c r="D227" s="1029"/>
      <c r="E227" s="1029"/>
      <c r="F227" s="1029"/>
      <c r="G227" s="1030"/>
      <c r="H227" s="1028"/>
      <c r="I227" s="1029"/>
      <c r="J227" s="1029"/>
      <c r="K227" s="1029"/>
      <c r="L227" s="1030"/>
    </row>
    <row r="228" spans="2:12" ht="28.5" customHeight="1" x14ac:dyDescent="0.25">
      <c r="B228" s="1015" t="s">
        <v>980</v>
      </c>
      <c r="C228" s="1016"/>
      <c r="D228" s="1016"/>
      <c r="E228" s="1016"/>
      <c r="F228" s="1016"/>
      <c r="G228" s="1017"/>
      <c r="H228" s="1015" t="s">
        <v>980</v>
      </c>
      <c r="I228" s="1016"/>
      <c r="J228" s="1016"/>
      <c r="K228" s="1016"/>
      <c r="L228" s="1017"/>
    </row>
    <row r="229" spans="2:12" ht="25.5" customHeight="1" thickBot="1" x14ac:dyDescent="0.3">
      <c r="B229" s="1018"/>
      <c r="C229" s="1019"/>
      <c r="D229" s="1019"/>
      <c r="E229" s="1019"/>
      <c r="F229" s="1019"/>
      <c r="G229" s="1020"/>
      <c r="H229" s="1018"/>
      <c r="I229" s="1019"/>
      <c r="J229" s="1019"/>
      <c r="K229" s="1019"/>
      <c r="L229" s="1020"/>
    </row>
  </sheetData>
  <mergeCells count="63">
    <mergeCell ref="B228:G229"/>
    <mergeCell ref="H228:L229"/>
    <mergeCell ref="B198:G211"/>
    <mergeCell ref="H198:L211"/>
    <mergeCell ref="B212:G213"/>
    <mergeCell ref="H212:L213"/>
    <mergeCell ref="B214:G227"/>
    <mergeCell ref="H214:L227"/>
    <mergeCell ref="B180:G181"/>
    <mergeCell ref="H180:L181"/>
    <mergeCell ref="B182:G195"/>
    <mergeCell ref="H182:L195"/>
    <mergeCell ref="B196:G197"/>
    <mergeCell ref="H196:L197"/>
    <mergeCell ref="B150:G163"/>
    <mergeCell ref="H150:L163"/>
    <mergeCell ref="B164:G165"/>
    <mergeCell ref="H164:L165"/>
    <mergeCell ref="B166:G179"/>
    <mergeCell ref="H166:L179"/>
    <mergeCell ref="B132:G133"/>
    <mergeCell ref="H132:L133"/>
    <mergeCell ref="B134:G147"/>
    <mergeCell ref="H134:L147"/>
    <mergeCell ref="B148:G149"/>
    <mergeCell ref="H148:L149"/>
    <mergeCell ref="B102:G115"/>
    <mergeCell ref="H102:L115"/>
    <mergeCell ref="B116:G117"/>
    <mergeCell ref="H116:L117"/>
    <mergeCell ref="B118:G131"/>
    <mergeCell ref="H118:L1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M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rowBreaks count="1" manualBreakCount="1">
    <brk id="213"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5"/>
  <sheetViews>
    <sheetView workbookViewId="0">
      <selection activeCell="G246" sqref="G246:K259"/>
    </sheetView>
  </sheetViews>
  <sheetFormatPr baseColWidth="10" defaultColWidth="11.5703125" defaultRowHeight="15" x14ac:dyDescent="0.25"/>
  <cols>
    <col min="1" max="5" width="11.5703125" style="134"/>
    <col min="6" max="6" width="7.42578125" style="134" customWidth="1"/>
    <col min="7" max="7" width="11.5703125" style="134"/>
    <col min="8" max="8" width="20" style="134" customWidth="1"/>
    <col min="9" max="16384" width="11.5703125" style="134"/>
  </cols>
  <sheetData>
    <row r="1" spans="1:11" x14ac:dyDescent="0.25">
      <c r="A1" s="927" t="s">
        <v>386</v>
      </c>
      <c r="B1" s="928"/>
      <c r="C1" s="928"/>
      <c r="D1" s="928"/>
      <c r="E1" s="928"/>
      <c r="F1" s="928"/>
      <c r="G1" s="928"/>
      <c r="H1" s="928"/>
      <c r="I1" s="928"/>
      <c r="J1" s="928"/>
      <c r="K1" s="929"/>
    </row>
    <row r="2" spans="1:11" ht="28.5" customHeight="1" x14ac:dyDescent="0.25">
      <c r="A2" s="930"/>
      <c r="B2" s="931"/>
      <c r="C2" s="931"/>
      <c r="D2" s="931"/>
      <c r="E2" s="931"/>
      <c r="F2" s="931"/>
      <c r="G2" s="931"/>
      <c r="H2" s="931"/>
      <c r="I2" s="931"/>
      <c r="J2" s="931"/>
      <c r="K2" s="932"/>
    </row>
    <row r="3" spans="1:11" x14ac:dyDescent="0.25">
      <c r="A3" s="933" t="s">
        <v>434</v>
      </c>
      <c r="B3" s="934"/>
      <c r="C3" s="934"/>
      <c r="D3" s="935"/>
      <c r="E3" s="187">
        <v>43958</v>
      </c>
      <c r="F3" s="933" t="s">
        <v>435</v>
      </c>
      <c r="G3" s="934"/>
      <c r="H3" s="935"/>
      <c r="I3" s="966">
        <v>43964</v>
      </c>
      <c r="J3" s="934"/>
      <c r="K3" s="935"/>
    </row>
    <row r="4" spans="1:11" ht="24" x14ac:dyDescent="0.25">
      <c r="A4" s="939" t="s">
        <v>384</v>
      </c>
      <c r="B4" s="940"/>
      <c r="C4" s="940"/>
      <c r="D4" s="940"/>
      <c r="E4" s="940"/>
      <c r="F4" s="940"/>
      <c r="G4" s="941"/>
      <c r="H4" s="195" t="s">
        <v>758</v>
      </c>
      <c r="I4" s="195" t="s">
        <v>2</v>
      </c>
      <c r="J4" s="945" t="s">
        <v>0</v>
      </c>
      <c r="K4" s="946"/>
    </row>
    <row r="5" spans="1:11" ht="24" x14ac:dyDescent="0.25">
      <c r="A5" s="942"/>
      <c r="B5" s="943"/>
      <c r="C5" s="943"/>
      <c r="D5" s="943"/>
      <c r="E5" s="943"/>
      <c r="F5" s="943"/>
      <c r="G5" s="944"/>
      <c r="H5" s="136" t="s">
        <v>759</v>
      </c>
      <c r="I5" s="195">
        <v>2</v>
      </c>
      <c r="J5" s="945" t="s">
        <v>436</v>
      </c>
      <c r="K5" s="946"/>
    </row>
    <row r="6" spans="1:11" x14ac:dyDescent="0.25">
      <c r="A6" s="912" t="s">
        <v>658</v>
      </c>
      <c r="B6" s="913"/>
      <c r="C6" s="913"/>
      <c r="D6" s="913"/>
      <c r="E6" s="913"/>
      <c r="F6" s="914"/>
      <c r="G6" s="912" t="s">
        <v>659</v>
      </c>
      <c r="H6" s="913"/>
      <c r="I6" s="913"/>
      <c r="J6" s="913"/>
      <c r="K6" s="914"/>
    </row>
    <row r="7" spans="1:11" x14ac:dyDescent="0.25">
      <c r="A7" s="912"/>
      <c r="B7" s="913"/>
      <c r="C7" s="913"/>
      <c r="D7" s="913"/>
      <c r="E7" s="913"/>
      <c r="F7" s="914"/>
      <c r="G7" s="912"/>
      <c r="H7" s="913"/>
      <c r="I7" s="913"/>
      <c r="J7" s="913"/>
      <c r="K7" s="914"/>
    </row>
    <row r="8" spans="1:11" x14ac:dyDescent="0.25">
      <c r="A8" s="912"/>
      <c r="B8" s="913"/>
      <c r="C8" s="913"/>
      <c r="D8" s="913"/>
      <c r="E8" s="913"/>
      <c r="F8" s="914"/>
      <c r="G8" s="912"/>
      <c r="H8" s="913"/>
      <c r="I8" s="913"/>
      <c r="J8" s="913"/>
      <c r="K8" s="914"/>
    </row>
    <row r="9" spans="1:11" x14ac:dyDescent="0.25">
      <c r="A9" s="912"/>
      <c r="B9" s="913"/>
      <c r="C9" s="913"/>
      <c r="D9" s="913"/>
      <c r="E9" s="913"/>
      <c r="F9" s="914"/>
      <c r="G9" s="912"/>
      <c r="H9" s="913"/>
      <c r="I9" s="913"/>
      <c r="J9" s="913"/>
      <c r="K9" s="914"/>
    </row>
    <row r="10" spans="1:11" x14ac:dyDescent="0.25">
      <c r="A10" s="912"/>
      <c r="B10" s="913"/>
      <c r="C10" s="913"/>
      <c r="D10" s="913"/>
      <c r="E10" s="913"/>
      <c r="F10" s="914"/>
      <c r="G10" s="912"/>
      <c r="H10" s="913"/>
      <c r="I10" s="913"/>
      <c r="J10" s="913"/>
      <c r="K10" s="914"/>
    </row>
    <row r="11" spans="1:11" x14ac:dyDescent="0.25">
      <c r="A11" s="912"/>
      <c r="B11" s="913"/>
      <c r="C11" s="913"/>
      <c r="D11" s="913"/>
      <c r="E11" s="913"/>
      <c r="F11" s="914"/>
      <c r="G11" s="912"/>
      <c r="H11" s="913"/>
      <c r="I11" s="913"/>
      <c r="J11" s="913"/>
      <c r="K11" s="914"/>
    </row>
    <row r="12" spans="1:11" x14ac:dyDescent="0.25">
      <c r="A12" s="912"/>
      <c r="B12" s="913"/>
      <c r="C12" s="913"/>
      <c r="D12" s="913"/>
      <c r="E12" s="913"/>
      <c r="F12" s="914"/>
      <c r="G12" s="912"/>
      <c r="H12" s="913"/>
      <c r="I12" s="913"/>
      <c r="J12" s="913"/>
      <c r="K12" s="914"/>
    </row>
    <row r="13" spans="1:11" x14ac:dyDescent="0.25">
      <c r="A13" s="912"/>
      <c r="B13" s="913"/>
      <c r="C13" s="913"/>
      <c r="D13" s="913"/>
      <c r="E13" s="913"/>
      <c r="F13" s="914"/>
      <c r="G13" s="912"/>
      <c r="H13" s="913"/>
      <c r="I13" s="913"/>
      <c r="J13" s="913"/>
      <c r="K13" s="914"/>
    </row>
    <row r="14" spans="1:11" x14ac:dyDescent="0.25">
      <c r="A14" s="912"/>
      <c r="B14" s="913"/>
      <c r="C14" s="913"/>
      <c r="D14" s="913"/>
      <c r="E14" s="913"/>
      <c r="F14" s="914"/>
      <c r="G14" s="912"/>
      <c r="H14" s="913"/>
      <c r="I14" s="913"/>
      <c r="J14" s="913"/>
      <c r="K14" s="914"/>
    </row>
    <row r="15" spans="1:11" x14ac:dyDescent="0.25">
      <c r="A15" s="912"/>
      <c r="B15" s="913"/>
      <c r="C15" s="913"/>
      <c r="D15" s="913"/>
      <c r="E15" s="913"/>
      <c r="F15" s="914"/>
      <c r="G15" s="912"/>
      <c r="H15" s="913"/>
      <c r="I15" s="913"/>
      <c r="J15" s="913"/>
      <c r="K15" s="914"/>
    </row>
    <row r="16" spans="1:11" x14ac:dyDescent="0.25">
      <c r="A16" s="912"/>
      <c r="B16" s="913"/>
      <c r="C16" s="913"/>
      <c r="D16" s="913"/>
      <c r="E16" s="913"/>
      <c r="F16" s="914"/>
      <c r="G16" s="912"/>
      <c r="H16" s="913"/>
      <c r="I16" s="913"/>
      <c r="J16" s="913"/>
      <c r="K16" s="914"/>
    </row>
    <row r="17" spans="1:11" x14ac:dyDescent="0.25">
      <c r="A17" s="912"/>
      <c r="B17" s="913"/>
      <c r="C17" s="913"/>
      <c r="D17" s="913"/>
      <c r="E17" s="913"/>
      <c r="F17" s="914"/>
      <c r="G17" s="912"/>
      <c r="H17" s="913"/>
      <c r="I17" s="913"/>
      <c r="J17" s="913"/>
      <c r="K17" s="914"/>
    </row>
    <row r="18" spans="1:11" x14ac:dyDescent="0.25">
      <c r="A18" s="912"/>
      <c r="B18" s="913"/>
      <c r="C18" s="913"/>
      <c r="D18" s="913"/>
      <c r="E18" s="913"/>
      <c r="F18" s="914"/>
      <c r="G18" s="912"/>
      <c r="H18" s="913"/>
      <c r="I18" s="913"/>
      <c r="J18" s="913"/>
      <c r="K18" s="914"/>
    </row>
    <row r="19" spans="1:11" ht="15.75" thickBot="1" x14ac:dyDescent="0.3">
      <c r="A19" s="912"/>
      <c r="B19" s="913"/>
      <c r="C19" s="913"/>
      <c r="D19" s="913"/>
      <c r="E19" s="913"/>
      <c r="F19" s="914"/>
      <c r="G19" s="912"/>
      <c r="H19" s="913"/>
      <c r="I19" s="913"/>
      <c r="J19" s="913"/>
      <c r="K19" s="914"/>
    </row>
    <row r="20" spans="1:11" x14ac:dyDescent="0.25">
      <c r="A20" s="1041" t="s">
        <v>1031</v>
      </c>
      <c r="B20" s="947"/>
      <c r="C20" s="947"/>
      <c r="D20" s="947"/>
      <c r="E20" s="947"/>
      <c r="F20" s="948"/>
      <c r="G20" s="951" t="s">
        <v>1032</v>
      </c>
      <c r="H20" s="952"/>
      <c r="I20" s="952"/>
      <c r="J20" s="952"/>
      <c r="K20" s="953"/>
    </row>
    <row r="21" spans="1:11" ht="15.75" thickBot="1" x14ac:dyDescent="0.3">
      <c r="A21" s="1042"/>
      <c r="B21" s="949"/>
      <c r="C21" s="949"/>
      <c r="D21" s="949"/>
      <c r="E21" s="949"/>
      <c r="F21" s="950"/>
      <c r="G21" s="954"/>
      <c r="H21" s="955"/>
      <c r="I21" s="955"/>
      <c r="J21" s="955"/>
      <c r="K21" s="956"/>
    </row>
    <row r="22" spans="1:11" x14ac:dyDescent="0.25">
      <c r="A22" s="909" t="s">
        <v>803</v>
      </c>
      <c r="B22" s="910"/>
      <c r="C22" s="910"/>
      <c r="D22" s="910"/>
      <c r="E22" s="910"/>
      <c r="F22" s="911"/>
      <c r="G22" s="909" t="s">
        <v>804</v>
      </c>
      <c r="H22" s="910"/>
      <c r="I22" s="910"/>
      <c r="J22" s="910"/>
      <c r="K22" s="911"/>
    </row>
    <row r="23" spans="1:11" x14ac:dyDescent="0.25">
      <c r="A23" s="912"/>
      <c r="B23" s="913"/>
      <c r="C23" s="913"/>
      <c r="D23" s="913"/>
      <c r="E23" s="913"/>
      <c r="F23" s="914"/>
      <c r="G23" s="912"/>
      <c r="H23" s="913"/>
      <c r="I23" s="913"/>
      <c r="J23" s="913"/>
      <c r="K23" s="914"/>
    </row>
    <row r="24" spans="1:11" x14ac:dyDescent="0.25">
      <c r="A24" s="912"/>
      <c r="B24" s="913"/>
      <c r="C24" s="913"/>
      <c r="D24" s="913"/>
      <c r="E24" s="913"/>
      <c r="F24" s="914"/>
      <c r="G24" s="912"/>
      <c r="H24" s="913"/>
      <c r="I24" s="913"/>
      <c r="J24" s="913"/>
      <c r="K24" s="914"/>
    </row>
    <row r="25" spans="1:11" x14ac:dyDescent="0.25">
      <c r="A25" s="912"/>
      <c r="B25" s="913"/>
      <c r="C25" s="913"/>
      <c r="D25" s="913"/>
      <c r="E25" s="913"/>
      <c r="F25" s="914"/>
      <c r="G25" s="912"/>
      <c r="H25" s="913"/>
      <c r="I25" s="913"/>
      <c r="J25" s="913"/>
      <c r="K25" s="914"/>
    </row>
    <row r="26" spans="1:11" x14ac:dyDescent="0.25">
      <c r="A26" s="912"/>
      <c r="B26" s="913"/>
      <c r="C26" s="913"/>
      <c r="D26" s="913"/>
      <c r="E26" s="913"/>
      <c r="F26" s="914"/>
      <c r="G26" s="912"/>
      <c r="H26" s="913"/>
      <c r="I26" s="913"/>
      <c r="J26" s="913"/>
      <c r="K26" s="914"/>
    </row>
    <row r="27" spans="1:11" x14ac:dyDescent="0.25">
      <c r="A27" s="912"/>
      <c r="B27" s="913"/>
      <c r="C27" s="913"/>
      <c r="D27" s="913"/>
      <c r="E27" s="913"/>
      <c r="F27" s="914"/>
      <c r="G27" s="912"/>
      <c r="H27" s="913"/>
      <c r="I27" s="913"/>
      <c r="J27" s="913"/>
      <c r="K27" s="914"/>
    </row>
    <row r="28" spans="1:11" x14ac:dyDescent="0.25">
      <c r="A28" s="912"/>
      <c r="B28" s="913"/>
      <c r="C28" s="913"/>
      <c r="D28" s="913"/>
      <c r="E28" s="913"/>
      <c r="F28" s="914"/>
      <c r="G28" s="912"/>
      <c r="H28" s="913"/>
      <c r="I28" s="913"/>
      <c r="J28" s="913"/>
      <c r="K28" s="914"/>
    </row>
    <row r="29" spans="1:11" x14ac:dyDescent="0.25">
      <c r="A29" s="912"/>
      <c r="B29" s="913"/>
      <c r="C29" s="913"/>
      <c r="D29" s="913"/>
      <c r="E29" s="913"/>
      <c r="F29" s="914"/>
      <c r="G29" s="912"/>
      <c r="H29" s="913"/>
      <c r="I29" s="913"/>
      <c r="J29" s="913"/>
      <c r="K29" s="914"/>
    </row>
    <row r="30" spans="1:11" x14ac:dyDescent="0.25">
      <c r="A30" s="912"/>
      <c r="B30" s="913"/>
      <c r="C30" s="913"/>
      <c r="D30" s="913"/>
      <c r="E30" s="913"/>
      <c r="F30" s="914"/>
      <c r="G30" s="912"/>
      <c r="H30" s="913"/>
      <c r="I30" s="913"/>
      <c r="J30" s="913"/>
      <c r="K30" s="914"/>
    </row>
    <row r="31" spans="1:11" x14ac:dyDescent="0.25">
      <c r="A31" s="912"/>
      <c r="B31" s="913"/>
      <c r="C31" s="913"/>
      <c r="D31" s="913"/>
      <c r="E31" s="913"/>
      <c r="F31" s="914"/>
      <c r="G31" s="912"/>
      <c r="H31" s="913"/>
      <c r="I31" s="913"/>
      <c r="J31" s="913"/>
      <c r="K31" s="914"/>
    </row>
    <row r="32" spans="1:11" x14ac:dyDescent="0.25">
      <c r="A32" s="912"/>
      <c r="B32" s="913"/>
      <c r="C32" s="913"/>
      <c r="D32" s="913"/>
      <c r="E32" s="913"/>
      <c r="F32" s="914"/>
      <c r="G32" s="912"/>
      <c r="H32" s="913"/>
      <c r="I32" s="913"/>
      <c r="J32" s="913"/>
      <c r="K32" s="914"/>
    </row>
    <row r="33" spans="1:11" x14ac:dyDescent="0.25">
      <c r="A33" s="912"/>
      <c r="B33" s="913"/>
      <c r="C33" s="913"/>
      <c r="D33" s="913"/>
      <c r="E33" s="913"/>
      <c r="F33" s="914"/>
      <c r="G33" s="912"/>
      <c r="H33" s="913"/>
      <c r="I33" s="913"/>
      <c r="J33" s="913"/>
      <c r="K33" s="914"/>
    </row>
    <row r="34" spans="1:11" x14ac:dyDescent="0.25">
      <c r="A34" s="912"/>
      <c r="B34" s="913"/>
      <c r="C34" s="913"/>
      <c r="D34" s="913"/>
      <c r="E34" s="913"/>
      <c r="F34" s="914"/>
      <c r="G34" s="912"/>
      <c r="H34" s="913"/>
      <c r="I34" s="913"/>
      <c r="J34" s="913"/>
      <c r="K34" s="914"/>
    </row>
    <row r="35" spans="1:11" ht="15.75" thickBot="1" x14ac:dyDescent="0.3">
      <c r="A35" s="912"/>
      <c r="B35" s="913"/>
      <c r="C35" s="913"/>
      <c r="D35" s="913"/>
      <c r="E35" s="913"/>
      <c r="F35" s="914"/>
      <c r="G35" s="912"/>
      <c r="H35" s="913"/>
      <c r="I35" s="913"/>
      <c r="J35" s="913"/>
      <c r="K35" s="914"/>
    </row>
    <row r="36" spans="1:11" x14ac:dyDescent="0.25">
      <c r="A36" s="1041" t="s">
        <v>1033</v>
      </c>
      <c r="B36" s="947"/>
      <c r="C36" s="947"/>
      <c r="D36" s="947"/>
      <c r="E36" s="947"/>
      <c r="F36" s="948"/>
      <c r="G36" s="951" t="s">
        <v>1034</v>
      </c>
      <c r="H36" s="952"/>
      <c r="I36" s="952"/>
      <c r="J36" s="952"/>
      <c r="K36" s="953"/>
    </row>
    <row r="37" spans="1:11" ht="15.75" thickBot="1" x14ac:dyDescent="0.3">
      <c r="A37" s="1042"/>
      <c r="B37" s="949"/>
      <c r="C37" s="949"/>
      <c r="D37" s="949"/>
      <c r="E37" s="949"/>
      <c r="F37" s="950"/>
      <c r="G37" s="954"/>
      <c r="H37" s="955"/>
      <c r="I37" s="955"/>
      <c r="J37" s="955"/>
      <c r="K37" s="956"/>
    </row>
    <row r="38" spans="1:11" x14ac:dyDescent="0.25">
      <c r="A38" s="909" t="s">
        <v>805</v>
      </c>
      <c r="B38" s="910"/>
      <c r="C38" s="910"/>
      <c r="D38" s="910"/>
      <c r="E38" s="910"/>
      <c r="F38" s="911"/>
      <c r="G38" s="909" t="s">
        <v>806</v>
      </c>
      <c r="H38" s="910"/>
      <c r="I38" s="910"/>
      <c r="J38" s="910"/>
      <c r="K38" s="911"/>
    </row>
    <row r="39" spans="1:11" x14ac:dyDescent="0.25">
      <c r="A39" s="912"/>
      <c r="B39" s="913"/>
      <c r="C39" s="913"/>
      <c r="D39" s="913"/>
      <c r="E39" s="913"/>
      <c r="F39" s="914"/>
      <c r="G39" s="912"/>
      <c r="H39" s="913"/>
      <c r="I39" s="913"/>
      <c r="J39" s="913"/>
      <c r="K39" s="914"/>
    </row>
    <row r="40" spans="1:11" x14ac:dyDescent="0.25">
      <c r="A40" s="912"/>
      <c r="B40" s="913"/>
      <c r="C40" s="913"/>
      <c r="D40" s="913"/>
      <c r="E40" s="913"/>
      <c r="F40" s="914"/>
      <c r="G40" s="912"/>
      <c r="H40" s="913"/>
      <c r="I40" s="913"/>
      <c r="J40" s="913"/>
      <c r="K40" s="914"/>
    </row>
    <row r="41" spans="1:11" x14ac:dyDescent="0.25">
      <c r="A41" s="912"/>
      <c r="B41" s="913"/>
      <c r="C41" s="913"/>
      <c r="D41" s="913"/>
      <c r="E41" s="913"/>
      <c r="F41" s="914"/>
      <c r="G41" s="912"/>
      <c r="H41" s="913"/>
      <c r="I41" s="913"/>
      <c r="J41" s="913"/>
      <c r="K41" s="914"/>
    </row>
    <row r="42" spans="1:11" x14ac:dyDescent="0.25">
      <c r="A42" s="912"/>
      <c r="B42" s="913"/>
      <c r="C42" s="913"/>
      <c r="D42" s="913"/>
      <c r="E42" s="913"/>
      <c r="F42" s="914"/>
      <c r="G42" s="912"/>
      <c r="H42" s="913"/>
      <c r="I42" s="913"/>
      <c r="J42" s="913"/>
      <c r="K42" s="914"/>
    </row>
    <row r="43" spans="1:11" x14ac:dyDescent="0.25">
      <c r="A43" s="912"/>
      <c r="B43" s="913"/>
      <c r="C43" s="913"/>
      <c r="D43" s="913"/>
      <c r="E43" s="913"/>
      <c r="F43" s="914"/>
      <c r="G43" s="912"/>
      <c r="H43" s="913"/>
      <c r="I43" s="913"/>
      <c r="J43" s="913"/>
      <c r="K43" s="914"/>
    </row>
    <row r="44" spans="1:11" x14ac:dyDescent="0.25">
      <c r="A44" s="912"/>
      <c r="B44" s="913"/>
      <c r="C44" s="913"/>
      <c r="D44" s="913"/>
      <c r="E44" s="913"/>
      <c r="F44" s="914"/>
      <c r="G44" s="912"/>
      <c r="H44" s="913"/>
      <c r="I44" s="913"/>
      <c r="J44" s="913"/>
      <c r="K44" s="914"/>
    </row>
    <row r="45" spans="1:11" x14ac:dyDescent="0.25">
      <c r="A45" s="912"/>
      <c r="B45" s="913"/>
      <c r="C45" s="913"/>
      <c r="D45" s="913"/>
      <c r="E45" s="913"/>
      <c r="F45" s="914"/>
      <c r="G45" s="912"/>
      <c r="H45" s="913"/>
      <c r="I45" s="913"/>
      <c r="J45" s="913"/>
      <c r="K45" s="914"/>
    </row>
    <row r="46" spans="1:11" x14ac:dyDescent="0.25">
      <c r="A46" s="912"/>
      <c r="B46" s="913"/>
      <c r="C46" s="913"/>
      <c r="D46" s="913"/>
      <c r="E46" s="913"/>
      <c r="F46" s="914"/>
      <c r="G46" s="912"/>
      <c r="H46" s="913"/>
      <c r="I46" s="913"/>
      <c r="J46" s="913"/>
      <c r="K46" s="914"/>
    </row>
    <row r="47" spans="1:11" x14ac:dyDescent="0.25">
      <c r="A47" s="912"/>
      <c r="B47" s="913"/>
      <c r="C47" s="913"/>
      <c r="D47" s="913"/>
      <c r="E47" s="913"/>
      <c r="F47" s="914"/>
      <c r="G47" s="912"/>
      <c r="H47" s="913"/>
      <c r="I47" s="913"/>
      <c r="J47" s="913"/>
      <c r="K47" s="914"/>
    </row>
    <row r="48" spans="1:11" x14ac:dyDescent="0.25">
      <c r="A48" s="912"/>
      <c r="B48" s="913"/>
      <c r="C48" s="913"/>
      <c r="D48" s="913"/>
      <c r="E48" s="913"/>
      <c r="F48" s="914"/>
      <c r="G48" s="912"/>
      <c r="H48" s="913"/>
      <c r="I48" s="913"/>
      <c r="J48" s="913"/>
      <c r="K48" s="914"/>
    </row>
    <row r="49" spans="1:11" x14ac:dyDescent="0.25">
      <c r="A49" s="912"/>
      <c r="B49" s="913"/>
      <c r="C49" s="913"/>
      <c r="D49" s="913"/>
      <c r="E49" s="913"/>
      <c r="F49" s="914"/>
      <c r="G49" s="912"/>
      <c r="H49" s="913"/>
      <c r="I49" s="913"/>
      <c r="J49" s="913"/>
      <c r="K49" s="914"/>
    </row>
    <row r="50" spans="1:11" x14ac:dyDescent="0.25">
      <c r="A50" s="912"/>
      <c r="B50" s="913"/>
      <c r="C50" s="913"/>
      <c r="D50" s="913"/>
      <c r="E50" s="913"/>
      <c r="F50" s="914"/>
      <c r="G50" s="912"/>
      <c r="H50" s="913"/>
      <c r="I50" s="913"/>
      <c r="J50" s="913"/>
      <c r="K50" s="914"/>
    </row>
    <row r="51" spans="1:11" ht="15.75" thickBot="1" x14ac:dyDescent="0.3">
      <c r="A51" s="912"/>
      <c r="B51" s="913"/>
      <c r="C51" s="913"/>
      <c r="D51" s="913"/>
      <c r="E51" s="913"/>
      <c r="F51" s="914"/>
      <c r="G51" s="912"/>
      <c r="H51" s="913"/>
      <c r="I51" s="913"/>
      <c r="J51" s="913"/>
      <c r="K51" s="914"/>
    </row>
    <row r="52" spans="1:11" x14ac:dyDescent="0.25">
      <c r="A52" s="951" t="s">
        <v>1035</v>
      </c>
      <c r="B52" s="952"/>
      <c r="C52" s="952"/>
      <c r="D52" s="952"/>
      <c r="E52" s="952"/>
      <c r="F52" s="953"/>
      <c r="G52" s="951" t="s">
        <v>1035</v>
      </c>
      <c r="H52" s="952"/>
      <c r="I52" s="952"/>
      <c r="J52" s="952"/>
      <c r="K52" s="953"/>
    </row>
    <row r="53" spans="1:11" ht="15.75" thickBot="1" x14ac:dyDescent="0.3">
      <c r="A53" s="954"/>
      <c r="B53" s="955"/>
      <c r="C53" s="955"/>
      <c r="D53" s="955"/>
      <c r="E53" s="955"/>
      <c r="F53" s="956"/>
      <c r="G53" s="954"/>
      <c r="H53" s="955"/>
      <c r="I53" s="955"/>
      <c r="J53" s="955"/>
      <c r="K53" s="956"/>
    </row>
    <row r="54" spans="1:11" x14ac:dyDescent="0.25">
      <c r="A54" s="912"/>
      <c r="B54" s="913"/>
      <c r="C54" s="913"/>
      <c r="D54" s="913"/>
      <c r="E54" s="913"/>
      <c r="F54" s="914"/>
      <c r="G54" s="912" t="s">
        <v>659</v>
      </c>
      <c r="H54" s="913"/>
      <c r="I54" s="913"/>
      <c r="J54" s="913"/>
      <c r="K54" s="914"/>
    </row>
    <row r="55" spans="1:11" x14ac:dyDescent="0.25">
      <c r="A55" s="912"/>
      <c r="B55" s="913"/>
      <c r="C55" s="913"/>
      <c r="D55" s="913"/>
      <c r="E55" s="913"/>
      <c r="F55" s="914"/>
      <c r="G55" s="912"/>
      <c r="H55" s="913"/>
      <c r="I55" s="913"/>
      <c r="J55" s="913"/>
      <c r="K55" s="914"/>
    </row>
    <row r="56" spans="1:11" x14ac:dyDescent="0.25">
      <c r="A56" s="912"/>
      <c r="B56" s="913"/>
      <c r="C56" s="913"/>
      <c r="D56" s="913"/>
      <c r="E56" s="913"/>
      <c r="F56" s="914"/>
      <c r="G56" s="912"/>
      <c r="H56" s="913"/>
      <c r="I56" s="913"/>
      <c r="J56" s="913"/>
      <c r="K56" s="914"/>
    </row>
    <row r="57" spans="1:11" x14ac:dyDescent="0.25">
      <c r="A57" s="912"/>
      <c r="B57" s="913"/>
      <c r="C57" s="913"/>
      <c r="D57" s="913"/>
      <c r="E57" s="913"/>
      <c r="F57" s="914"/>
      <c r="G57" s="912"/>
      <c r="H57" s="913"/>
      <c r="I57" s="913"/>
      <c r="J57" s="913"/>
      <c r="K57" s="914"/>
    </row>
    <row r="58" spans="1:11" x14ac:dyDescent="0.25">
      <c r="A58" s="912"/>
      <c r="B58" s="913"/>
      <c r="C58" s="913"/>
      <c r="D58" s="913"/>
      <c r="E58" s="913"/>
      <c r="F58" s="914"/>
      <c r="G58" s="912"/>
      <c r="H58" s="913"/>
      <c r="I58" s="913"/>
      <c r="J58" s="913"/>
      <c r="K58" s="914"/>
    </row>
    <row r="59" spans="1:11" x14ac:dyDescent="0.25">
      <c r="A59" s="912"/>
      <c r="B59" s="913"/>
      <c r="C59" s="913"/>
      <c r="D59" s="913"/>
      <c r="E59" s="913"/>
      <c r="F59" s="914"/>
      <c r="G59" s="912"/>
      <c r="H59" s="913"/>
      <c r="I59" s="913"/>
      <c r="J59" s="913"/>
      <c r="K59" s="914"/>
    </row>
    <row r="60" spans="1:11" x14ac:dyDescent="0.25">
      <c r="A60" s="912"/>
      <c r="B60" s="913"/>
      <c r="C60" s="913"/>
      <c r="D60" s="913"/>
      <c r="E60" s="913"/>
      <c r="F60" s="914"/>
      <c r="G60" s="912"/>
      <c r="H60" s="913"/>
      <c r="I60" s="913"/>
      <c r="J60" s="913"/>
      <c r="K60" s="914"/>
    </row>
    <row r="61" spans="1:11" x14ac:dyDescent="0.25">
      <c r="A61" s="912"/>
      <c r="B61" s="913"/>
      <c r="C61" s="913"/>
      <c r="D61" s="913"/>
      <c r="E61" s="913"/>
      <c r="F61" s="914"/>
      <c r="G61" s="912"/>
      <c r="H61" s="913"/>
      <c r="I61" s="913"/>
      <c r="J61" s="913"/>
      <c r="K61" s="914"/>
    </row>
    <row r="62" spans="1:11" x14ac:dyDescent="0.25">
      <c r="A62" s="912"/>
      <c r="B62" s="913"/>
      <c r="C62" s="913"/>
      <c r="D62" s="913"/>
      <c r="E62" s="913"/>
      <c r="F62" s="914"/>
      <c r="G62" s="912"/>
      <c r="H62" s="913"/>
      <c r="I62" s="913"/>
      <c r="J62" s="913"/>
      <c r="K62" s="914"/>
    </row>
    <row r="63" spans="1:11" x14ac:dyDescent="0.25">
      <c r="A63" s="912"/>
      <c r="B63" s="913"/>
      <c r="C63" s="913"/>
      <c r="D63" s="913"/>
      <c r="E63" s="913"/>
      <c r="F63" s="914"/>
      <c r="G63" s="912"/>
      <c r="H63" s="913"/>
      <c r="I63" s="913"/>
      <c r="J63" s="913"/>
      <c r="K63" s="914"/>
    </row>
    <row r="64" spans="1:11" x14ac:dyDescent="0.25">
      <c r="A64" s="912"/>
      <c r="B64" s="913"/>
      <c r="C64" s="913"/>
      <c r="D64" s="913"/>
      <c r="E64" s="913"/>
      <c r="F64" s="914"/>
      <c r="G64" s="912"/>
      <c r="H64" s="913"/>
      <c r="I64" s="913"/>
      <c r="J64" s="913"/>
      <c r="K64" s="914"/>
    </row>
    <row r="65" spans="1:11" x14ac:dyDescent="0.25">
      <c r="A65" s="912"/>
      <c r="B65" s="913"/>
      <c r="C65" s="913"/>
      <c r="D65" s="913"/>
      <c r="E65" s="913"/>
      <c r="F65" s="914"/>
      <c r="G65" s="912"/>
      <c r="H65" s="913"/>
      <c r="I65" s="913"/>
      <c r="J65" s="913"/>
      <c r="K65" s="914"/>
    </row>
    <row r="66" spans="1:11" x14ac:dyDescent="0.25">
      <c r="A66" s="912"/>
      <c r="B66" s="913"/>
      <c r="C66" s="913"/>
      <c r="D66" s="913"/>
      <c r="E66" s="913"/>
      <c r="F66" s="914"/>
      <c r="G66" s="912"/>
      <c r="H66" s="913"/>
      <c r="I66" s="913"/>
      <c r="J66" s="913"/>
      <c r="K66" s="914"/>
    </row>
    <row r="67" spans="1:11" ht="15.75" thickBot="1" x14ac:dyDescent="0.3">
      <c r="A67" s="912"/>
      <c r="B67" s="913"/>
      <c r="C67" s="913"/>
      <c r="D67" s="913"/>
      <c r="E67" s="913"/>
      <c r="F67" s="914"/>
      <c r="G67" s="912"/>
      <c r="H67" s="913"/>
      <c r="I67" s="913"/>
      <c r="J67" s="913"/>
      <c r="K67" s="914"/>
    </row>
    <row r="68" spans="1:11" x14ac:dyDescent="0.25">
      <c r="A68" s="1041" t="s">
        <v>1036</v>
      </c>
      <c r="B68" s="947"/>
      <c r="C68" s="947"/>
      <c r="D68" s="947"/>
      <c r="E68" s="947"/>
      <c r="F68" s="948"/>
      <c r="G68" s="951" t="s">
        <v>1037</v>
      </c>
      <c r="H68" s="952"/>
      <c r="I68" s="952"/>
      <c r="J68" s="952"/>
      <c r="K68" s="953"/>
    </row>
    <row r="69" spans="1:11" ht="15.75" thickBot="1" x14ac:dyDescent="0.3">
      <c r="A69" s="1042"/>
      <c r="B69" s="949"/>
      <c r="C69" s="949"/>
      <c r="D69" s="949"/>
      <c r="E69" s="949"/>
      <c r="F69" s="950"/>
      <c r="G69" s="954"/>
      <c r="H69" s="955"/>
      <c r="I69" s="955"/>
      <c r="J69" s="955"/>
      <c r="K69" s="956"/>
    </row>
    <row r="70" spans="1:11" x14ac:dyDescent="0.25">
      <c r="A70" s="909" t="s">
        <v>803</v>
      </c>
      <c r="B70" s="910"/>
      <c r="C70" s="910"/>
      <c r="D70" s="910"/>
      <c r="E70" s="910"/>
      <c r="F70" s="911"/>
      <c r="G70" s="909" t="s">
        <v>804</v>
      </c>
      <c r="H70" s="910"/>
      <c r="I70" s="910"/>
      <c r="J70" s="910"/>
      <c r="K70" s="911"/>
    </row>
    <row r="71" spans="1:11" x14ac:dyDescent="0.25">
      <c r="A71" s="912"/>
      <c r="B71" s="913"/>
      <c r="C71" s="913"/>
      <c r="D71" s="913"/>
      <c r="E71" s="913"/>
      <c r="F71" s="914"/>
      <c r="G71" s="912"/>
      <c r="H71" s="913"/>
      <c r="I71" s="913"/>
      <c r="J71" s="913"/>
      <c r="K71" s="914"/>
    </row>
    <row r="72" spans="1:11" x14ac:dyDescent="0.25">
      <c r="A72" s="912"/>
      <c r="B72" s="913"/>
      <c r="C72" s="913"/>
      <c r="D72" s="913"/>
      <c r="E72" s="913"/>
      <c r="F72" s="914"/>
      <c r="G72" s="912"/>
      <c r="H72" s="913"/>
      <c r="I72" s="913"/>
      <c r="J72" s="913"/>
      <c r="K72" s="914"/>
    </row>
    <row r="73" spans="1:11" x14ac:dyDescent="0.25">
      <c r="A73" s="912"/>
      <c r="B73" s="913"/>
      <c r="C73" s="913"/>
      <c r="D73" s="913"/>
      <c r="E73" s="913"/>
      <c r="F73" s="914"/>
      <c r="G73" s="912"/>
      <c r="H73" s="913"/>
      <c r="I73" s="913"/>
      <c r="J73" s="913"/>
      <c r="K73" s="914"/>
    </row>
    <row r="74" spans="1:11" x14ac:dyDescent="0.25">
      <c r="A74" s="912"/>
      <c r="B74" s="913"/>
      <c r="C74" s="913"/>
      <c r="D74" s="913"/>
      <c r="E74" s="913"/>
      <c r="F74" s="914"/>
      <c r="G74" s="912"/>
      <c r="H74" s="913"/>
      <c r="I74" s="913"/>
      <c r="J74" s="913"/>
      <c r="K74" s="914"/>
    </row>
    <row r="75" spans="1:11" x14ac:dyDescent="0.25">
      <c r="A75" s="912"/>
      <c r="B75" s="913"/>
      <c r="C75" s="913"/>
      <c r="D75" s="913"/>
      <c r="E75" s="913"/>
      <c r="F75" s="914"/>
      <c r="G75" s="912"/>
      <c r="H75" s="913"/>
      <c r="I75" s="913"/>
      <c r="J75" s="913"/>
      <c r="K75" s="914"/>
    </row>
    <row r="76" spans="1:11" x14ac:dyDescent="0.25">
      <c r="A76" s="912"/>
      <c r="B76" s="913"/>
      <c r="C76" s="913"/>
      <c r="D76" s="913"/>
      <c r="E76" s="913"/>
      <c r="F76" s="914"/>
      <c r="G76" s="912"/>
      <c r="H76" s="913"/>
      <c r="I76" s="913"/>
      <c r="J76" s="913"/>
      <c r="K76" s="914"/>
    </row>
    <row r="77" spans="1:11" x14ac:dyDescent="0.25">
      <c r="A77" s="912"/>
      <c r="B77" s="913"/>
      <c r="C77" s="913"/>
      <c r="D77" s="913"/>
      <c r="E77" s="913"/>
      <c r="F77" s="914"/>
      <c r="G77" s="912"/>
      <c r="H77" s="913"/>
      <c r="I77" s="913"/>
      <c r="J77" s="913"/>
      <c r="K77" s="914"/>
    </row>
    <row r="78" spans="1:11" x14ac:dyDescent="0.25">
      <c r="A78" s="912"/>
      <c r="B78" s="913"/>
      <c r="C78" s="913"/>
      <c r="D78" s="913"/>
      <c r="E78" s="913"/>
      <c r="F78" s="914"/>
      <c r="G78" s="912"/>
      <c r="H78" s="913"/>
      <c r="I78" s="913"/>
      <c r="J78" s="913"/>
      <c r="K78" s="914"/>
    </row>
    <row r="79" spans="1:11" x14ac:dyDescent="0.25">
      <c r="A79" s="912"/>
      <c r="B79" s="913"/>
      <c r="C79" s="913"/>
      <c r="D79" s="913"/>
      <c r="E79" s="913"/>
      <c r="F79" s="914"/>
      <c r="G79" s="912"/>
      <c r="H79" s="913"/>
      <c r="I79" s="913"/>
      <c r="J79" s="913"/>
      <c r="K79" s="914"/>
    </row>
    <row r="80" spans="1:11" x14ac:dyDescent="0.25">
      <c r="A80" s="912"/>
      <c r="B80" s="913"/>
      <c r="C80" s="913"/>
      <c r="D80" s="913"/>
      <c r="E80" s="913"/>
      <c r="F80" s="914"/>
      <c r="G80" s="912"/>
      <c r="H80" s="913"/>
      <c r="I80" s="913"/>
      <c r="J80" s="913"/>
      <c r="K80" s="914"/>
    </row>
    <row r="81" spans="1:11" x14ac:dyDescent="0.25">
      <c r="A81" s="912"/>
      <c r="B81" s="913"/>
      <c r="C81" s="913"/>
      <c r="D81" s="913"/>
      <c r="E81" s="913"/>
      <c r="F81" s="914"/>
      <c r="G81" s="912"/>
      <c r="H81" s="913"/>
      <c r="I81" s="913"/>
      <c r="J81" s="913"/>
      <c r="K81" s="914"/>
    </row>
    <row r="82" spans="1:11" x14ac:dyDescent="0.25">
      <c r="A82" s="912"/>
      <c r="B82" s="913"/>
      <c r="C82" s="913"/>
      <c r="D82" s="913"/>
      <c r="E82" s="913"/>
      <c r="F82" s="914"/>
      <c r="G82" s="912"/>
      <c r="H82" s="913"/>
      <c r="I82" s="913"/>
      <c r="J82" s="913"/>
      <c r="K82" s="914"/>
    </row>
    <row r="83" spans="1:11" ht="15.75" thickBot="1" x14ac:dyDescent="0.3">
      <c r="A83" s="912"/>
      <c r="B83" s="913"/>
      <c r="C83" s="913"/>
      <c r="D83" s="913"/>
      <c r="E83" s="913"/>
      <c r="F83" s="914"/>
      <c r="G83" s="912"/>
      <c r="H83" s="913"/>
      <c r="I83" s="913"/>
      <c r="J83" s="913"/>
      <c r="K83" s="914"/>
    </row>
    <row r="84" spans="1:11" x14ac:dyDescent="0.25">
      <c r="A84" s="1041" t="s">
        <v>1038</v>
      </c>
      <c r="B84" s="947"/>
      <c r="C84" s="947"/>
      <c r="D84" s="947"/>
      <c r="E84" s="947"/>
      <c r="F84" s="948"/>
      <c r="G84" s="951" t="s">
        <v>1039</v>
      </c>
      <c r="H84" s="952"/>
      <c r="I84" s="952"/>
      <c r="J84" s="952"/>
      <c r="K84" s="953"/>
    </row>
    <row r="85" spans="1:11" ht="15.75" thickBot="1" x14ac:dyDescent="0.3">
      <c r="A85" s="1042"/>
      <c r="B85" s="949"/>
      <c r="C85" s="949"/>
      <c r="D85" s="949"/>
      <c r="E85" s="949"/>
      <c r="F85" s="950"/>
      <c r="G85" s="954"/>
      <c r="H85" s="955"/>
      <c r="I85" s="955"/>
      <c r="J85" s="955"/>
      <c r="K85" s="956"/>
    </row>
    <row r="86" spans="1:11" x14ac:dyDescent="0.25">
      <c r="A86" s="909" t="s">
        <v>805</v>
      </c>
      <c r="B86" s="910"/>
      <c r="C86" s="910"/>
      <c r="D86" s="910"/>
      <c r="E86" s="910"/>
      <c r="F86" s="911"/>
      <c r="G86" s="909" t="s">
        <v>806</v>
      </c>
      <c r="H86" s="910"/>
      <c r="I86" s="910"/>
      <c r="J86" s="910"/>
      <c r="K86" s="911"/>
    </row>
    <row r="87" spans="1:11" x14ac:dyDescent="0.25">
      <c r="A87" s="912"/>
      <c r="B87" s="913"/>
      <c r="C87" s="913"/>
      <c r="D87" s="913"/>
      <c r="E87" s="913"/>
      <c r="F87" s="914"/>
      <c r="G87" s="912"/>
      <c r="H87" s="913"/>
      <c r="I87" s="913"/>
      <c r="J87" s="913"/>
      <c r="K87" s="914"/>
    </row>
    <row r="88" spans="1:11" x14ac:dyDescent="0.25">
      <c r="A88" s="912"/>
      <c r="B88" s="913"/>
      <c r="C88" s="913"/>
      <c r="D88" s="913"/>
      <c r="E88" s="913"/>
      <c r="F88" s="914"/>
      <c r="G88" s="912"/>
      <c r="H88" s="913"/>
      <c r="I88" s="913"/>
      <c r="J88" s="913"/>
      <c r="K88" s="914"/>
    </row>
    <row r="89" spans="1:11" x14ac:dyDescent="0.25">
      <c r="A89" s="912"/>
      <c r="B89" s="913"/>
      <c r="C89" s="913"/>
      <c r="D89" s="913"/>
      <c r="E89" s="913"/>
      <c r="F89" s="914"/>
      <c r="G89" s="912"/>
      <c r="H89" s="913"/>
      <c r="I89" s="913"/>
      <c r="J89" s="913"/>
      <c r="K89" s="914"/>
    </row>
    <row r="90" spans="1:11" x14ac:dyDescent="0.25">
      <c r="A90" s="912"/>
      <c r="B90" s="913"/>
      <c r="C90" s="913"/>
      <c r="D90" s="913"/>
      <c r="E90" s="913"/>
      <c r="F90" s="914"/>
      <c r="G90" s="912"/>
      <c r="H90" s="913"/>
      <c r="I90" s="913"/>
      <c r="J90" s="913"/>
      <c r="K90" s="914"/>
    </row>
    <row r="91" spans="1:11" x14ac:dyDescent="0.25">
      <c r="A91" s="912"/>
      <c r="B91" s="913"/>
      <c r="C91" s="913"/>
      <c r="D91" s="913"/>
      <c r="E91" s="913"/>
      <c r="F91" s="914"/>
      <c r="G91" s="912"/>
      <c r="H91" s="913"/>
      <c r="I91" s="913"/>
      <c r="J91" s="913"/>
      <c r="K91" s="914"/>
    </row>
    <row r="92" spans="1:11" x14ac:dyDescent="0.25">
      <c r="A92" s="912"/>
      <c r="B92" s="913"/>
      <c r="C92" s="913"/>
      <c r="D92" s="913"/>
      <c r="E92" s="913"/>
      <c r="F92" s="914"/>
      <c r="G92" s="912"/>
      <c r="H92" s="913"/>
      <c r="I92" s="913"/>
      <c r="J92" s="913"/>
      <c r="K92" s="914"/>
    </row>
    <row r="93" spans="1:11" x14ac:dyDescent="0.25">
      <c r="A93" s="912"/>
      <c r="B93" s="913"/>
      <c r="C93" s="913"/>
      <c r="D93" s="913"/>
      <c r="E93" s="913"/>
      <c r="F93" s="914"/>
      <c r="G93" s="912"/>
      <c r="H93" s="913"/>
      <c r="I93" s="913"/>
      <c r="J93" s="913"/>
      <c r="K93" s="914"/>
    </row>
    <row r="94" spans="1:11" x14ac:dyDescent="0.25">
      <c r="A94" s="912"/>
      <c r="B94" s="913"/>
      <c r="C94" s="913"/>
      <c r="D94" s="913"/>
      <c r="E94" s="913"/>
      <c r="F94" s="914"/>
      <c r="G94" s="912"/>
      <c r="H94" s="913"/>
      <c r="I94" s="913"/>
      <c r="J94" s="913"/>
      <c r="K94" s="914"/>
    </row>
    <row r="95" spans="1:11" x14ac:dyDescent="0.25">
      <c r="A95" s="912"/>
      <c r="B95" s="913"/>
      <c r="C95" s="913"/>
      <c r="D95" s="913"/>
      <c r="E95" s="913"/>
      <c r="F95" s="914"/>
      <c r="G95" s="912"/>
      <c r="H95" s="913"/>
      <c r="I95" s="913"/>
      <c r="J95" s="913"/>
      <c r="K95" s="914"/>
    </row>
    <row r="96" spans="1:11" x14ac:dyDescent="0.25">
      <c r="A96" s="912"/>
      <c r="B96" s="913"/>
      <c r="C96" s="913"/>
      <c r="D96" s="913"/>
      <c r="E96" s="913"/>
      <c r="F96" s="914"/>
      <c r="G96" s="912"/>
      <c r="H96" s="913"/>
      <c r="I96" s="913"/>
      <c r="J96" s="913"/>
      <c r="K96" s="914"/>
    </row>
    <row r="97" spans="1:11" x14ac:dyDescent="0.25">
      <c r="A97" s="912"/>
      <c r="B97" s="913"/>
      <c r="C97" s="913"/>
      <c r="D97" s="913"/>
      <c r="E97" s="913"/>
      <c r="F97" s="914"/>
      <c r="G97" s="912"/>
      <c r="H97" s="913"/>
      <c r="I97" s="913"/>
      <c r="J97" s="913"/>
      <c r="K97" s="914"/>
    </row>
    <row r="98" spans="1:11" x14ac:dyDescent="0.25">
      <c r="A98" s="912"/>
      <c r="B98" s="913"/>
      <c r="C98" s="913"/>
      <c r="D98" s="913"/>
      <c r="E98" s="913"/>
      <c r="F98" s="914"/>
      <c r="G98" s="912"/>
      <c r="H98" s="913"/>
      <c r="I98" s="913"/>
      <c r="J98" s="913"/>
      <c r="K98" s="914"/>
    </row>
    <row r="99" spans="1:11" ht="15.75" thickBot="1" x14ac:dyDescent="0.3">
      <c r="A99" s="912"/>
      <c r="B99" s="913"/>
      <c r="C99" s="913"/>
      <c r="D99" s="913"/>
      <c r="E99" s="913"/>
      <c r="F99" s="914"/>
      <c r="G99" s="912"/>
      <c r="H99" s="913"/>
      <c r="I99" s="913"/>
      <c r="J99" s="913"/>
      <c r="K99" s="914"/>
    </row>
    <row r="100" spans="1:11" x14ac:dyDescent="0.25">
      <c r="A100" s="951" t="s">
        <v>909</v>
      </c>
      <c r="B100" s="952"/>
      <c r="C100" s="952"/>
      <c r="D100" s="952"/>
      <c r="E100" s="952"/>
      <c r="F100" s="953"/>
      <c r="G100" s="951" t="s">
        <v>1040</v>
      </c>
      <c r="H100" s="952"/>
      <c r="I100" s="952"/>
      <c r="J100" s="952"/>
      <c r="K100" s="953"/>
    </row>
    <row r="101" spans="1:11" ht="15.75" thickBot="1" x14ac:dyDescent="0.3">
      <c r="A101" s="954"/>
      <c r="B101" s="955"/>
      <c r="C101" s="955"/>
      <c r="D101" s="955"/>
      <c r="E101" s="955"/>
      <c r="F101" s="956"/>
      <c r="G101" s="954"/>
      <c r="H101" s="955"/>
      <c r="I101" s="955"/>
      <c r="J101" s="955"/>
      <c r="K101" s="956"/>
    </row>
    <row r="102" spans="1:11" x14ac:dyDescent="0.25">
      <c r="A102" s="912" t="s">
        <v>658</v>
      </c>
      <c r="B102" s="913"/>
      <c r="C102" s="913"/>
      <c r="D102" s="913"/>
      <c r="E102" s="913"/>
      <c r="F102" s="914"/>
      <c r="G102" s="912" t="s">
        <v>659</v>
      </c>
      <c r="H102" s="913"/>
      <c r="I102" s="913"/>
      <c r="J102" s="913"/>
      <c r="K102" s="914"/>
    </row>
    <row r="103" spans="1:11" x14ac:dyDescent="0.25">
      <c r="A103" s="912"/>
      <c r="B103" s="913"/>
      <c r="C103" s="913"/>
      <c r="D103" s="913"/>
      <c r="E103" s="913"/>
      <c r="F103" s="914"/>
      <c r="G103" s="912"/>
      <c r="H103" s="913"/>
      <c r="I103" s="913"/>
      <c r="J103" s="913"/>
      <c r="K103" s="914"/>
    </row>
    <row r="104" spans="1:11" x14ac:dyDescent="0.25">
      <c r="A104" s="912"/>
      <c r="B104" s="913"/>
      <c r="C104" s="913"/>
      <c r="D104" s="913"/>
      <c r="E104" s="913"/>
      <c r="F104" s="914"/>
      <c r="G104" s="912"/>
      <c r="H104" s="913"/>
      <c r="I104" s="913"/>
      <c r="J104" s="913"/>
      <c r="K104" s="914"/>
    </row>
    <row r="105" spans="1:11" x14ac:dyDescent="0.25">
      <c r="A105" s="912"/>
      <c r="B105" s="913"/>
      <c r="C105" s="913"/>
      <c r="D105" s="913"/>
      <c r="E105" s="913"/>
      <c r="F105" s="914"/>
      <c r="G105" s="912"/>
      <c r="H105" s="913"/>
      <c r="I105" s="913"/>
      <c r="J105" s="913"/>
      <c r="K105" s="914"/>
    </row>
    <row r="106" spans="1:11" x14ac:dyDescent="0.25">
      <c r="A106" s="912"/>
      <c r="B106" s="913"/>
      <c r="C106" s="913"/>
      <c r="D106" s="913"/>
      <c r="E106" s="913"/>
      <c r="F106" s="914"/>
      <c r="G106" s="912"/>
      <c r="H106" s="913"/>
      <c r="I106" s="913"/>
      <c r="J106" s="913"/>
      <c r="K106" s="914"/>
    </row>
    <row r="107" spans="1:11" x14ac:dyDescent="0.25">
      <c r="A107" s="912"/>
      <c r="B107" s="913"/>
      <c r="C107" s="913"/>
      <c r="D107" s="913"/>
      <c r="E107" s="913"/>
      <c r="F107" s="914"/>
      <c r="G107" s="912"/>
      <c r="H107" s="913"/>
      <c r="I107" s="913"/>
      <c r="J107" s="913"/>
      <c r="K107" s="914"/>
    </row>
    <row r="108" spans="1:11" x14ac:dyDescent="0.25">
      <c r="A108" s="912"/>
      <c r="B108" s="913"/>
      <c r="C108" s="913"/>
      <c r="D108" s="913"/>
      <c r="E108" s="913"/>
      <c r="F108" s="914"/>
      <c r="G108" s="912"/>
      <c r="H108" s="913"/>
      <c r="I108" s="913"/>
      <c r="J108" s="913"/>
      <c r="K108" s="914"/>
    </row>
    <row r="109" spans="1:11" x14ac:dyDescent="0.25">
      <c r="A109" s="912"/>
      <c r="B109" s="913"/>
      <c r="C109" s="913"/>
      <c r="D109" s="913"/>
      <c r="E109" s="913"/>
      <c r="F109" s="914"/>
      <c r="G109" s="912"/>
      <c r="H109" s="913"/>
      <c r="I109" s="913"/>
      <c r="J109" s="913"/>
      <c r="K109" s="914"/>
    </row>
    <row r="110" spans="1:11" x14ac:dyDescent="0.25">
      <c r="A110" s="912"/>
      <c r="B110" s="913"/>
      <c r="C110" s="913"/>
      <c r="D110" s="913"/>
      <c r="E110" s="913"/>
      <c r="F110" s="914"/>
      <c r="G110" s="912"/>
      <c r="H110" s="913"/>
      <c r="I110" s="913"/>
      <c r="J110" s="913"/>
      <c r="K110" s="914"/>
    </row>
    <row r="111" spans="1:11" x14ac:dyDescent="0.25">
      <c r="A111" s="912"/>
      <c r="B111" s="913"/>
      <c r="C111" s="913"/>
      <c r="D111" s="913"/>
      <c r="E111" s="913"/>
      <c r="F111" s="914"/>
      <c r="G111" s="912"/>
      <c r="H111" s="913"/>
      <c r="I111" s="913"/>
      <c r="J111" s="913"/>
      <c r="K111" s="914"/>
    </row>
    <row r="112" spans="1:11" x14ac:dyDescent="0.25">
      <c r="A112" s="912"/>
      <c r="B112" s="913"/>
      <c r="C112" s="913"/>
      <c r="D112" s="913"/>
      <c r="E112" s="913"/>
      <c r="F112" s="914"/>
      <c r="G112" s="912"/>
      <c r="H112" s="913"/>
      <c r="I112" s="913"/>
      <c r="J112" s="913"/>
      <c r="K112" s="914"/>
    </row>
    <row r="113" spans="1:11" x14ac:dyDescent="0.25">
      <c r="A113" s="912"/>
      <c r="B113" s="913"/>
      <c r="C113" s="913"/>
      <c r="D113" s="913"/>
      <c r="E113" s="913"/>
      <c r="F113" s="914"/>
      <c r="G113" s="912"/>
      <c r="H113" s="913"/>
      <c r="I113" s="913"/>
      <c r="J113" s="913"/>
      <c r="K113" s="914"/>
    </row>
    <row r="114" spans="1:11" x14ac:dyDescent="0.25">
      <c r="A114" s="912"/>
      <c r="B114" s="913"/>
      <c r="C114" s="913"/>
      <c r="D114" s="913"/>
      <c r="E114" s="913"/>
      <c r="F114" s="914"/>
      <c r="G114" s="912"/>
      <c r="H114" s="913"/>
      <c r="I114" s="913"/>
      <c r="J114" s="913"/>
      <c r="K114" s="914"/>
    </row>
    <row r="115" spans="1:11" ht="15.75" thickBot="1" x14ac:dyDescent="0.3">
      <c r="A115" s="912"/>
      <c r="B115" s="913"/>
      <c r="C115" s="913"/>
      <c r="D115" s="913"/>
      <c r="E115" s="913"/>
      <c r="F115" s="914"/>
      <c r="G115" s="912"/>
      <c r="H115" s="913"/>
      <c r="I115" s="913"/>
      <c r="J115" s="913"/>
      <c r="K115" s="914"/>
    </row>
    <row r="116" spans="1:11" x14ac:dyDescent="0.25">
      <c r="A116" s="1041" t="s">
        <v>1041</v>
      </c>
      <c r="B116" s="947"/>
      <c r="C116" s="947"/>
      <c r="D116" s="947"/>
      <c r="E116" s="947"/>
      <c r="F116" s="948"/>
      <c r="G116" s="951" t="s">
        <v>1042</v>
      </c>
      <c r="H116" s="952"/>
      <c r="I116" s="952"/>
      <c r="J116" s="952"/>
      <c r="K116" s="953"/>
    </row>
    <row r="117" spans="1:11" ht="15.75" thickBot="1" x14ac:dyDescent="0.3">
      <c r="A117" s="1042"/>
      <c r="B117" s="949"/>
      <c r="C117" s="949"/>
      <c r="D117" s="949"/>
      <c r="E117" s="949"/>
      <c r="F117" s="950"/>
      <c r="G117" s="954"/>
      <c r="H117" s="955"/>
      <c r="I117" s="955"/>
      <c r="J117" s="955"/>
      <c r="K117" s="956"/>
    </row>
    <row r="118" spans="1:11" x14ac:dyDescent="0.25">
      <c r="A118" s="909" t="s">
        <v>803</v>
      </c>
      <c r="B118" s="910"/>
      <c r="C118" s="910"/>
      <c r="D118" s="910"/>
      <c r="E118" s="910"/>
      <c r="F118" s="911"/>
      <c r="G118" s="909" t="s">
        <v>804</v>
      </c>
      <c r="H118" s="910"/>
      <c r="I118" s="910"/>
      <c r="J118" s="910"/>
      <c r="K118" s="911"/>
    </row>
    <row r="119" spans="1:11" x14ac:dyDescent="0.25">
      <c r="A119" s="912"/>
      <c r="B119" s="913"/>
      <c r="C119" s="913"/>
      <c r="D119" s="913"/>
      <c r="E119" s="913"/>
      <c r="F119" s="914"/>
      <c r="G119" s="912"/>
      <c r="H119" s="913"/>
      <c r="I119" s="913"/>
      <c r="J119" s="913"/>
      <c r="K119" s="914"/>
    </row>
    <row r="120" spans="1:11" x14ac:dyDescent="0.25">
      <c r="A120" s="912"/>
      <c r="B120" s="913"/>
      <c r="C120" s="913"/>
      <c r="D120" s="913"/>
      <c r="E120" s="913"/>
      <c r="F120" s="914"/>
      <c r="G120" s="912"/>
      <c r="H120" s="913"/>
      <c r="I120" s="913"/>
      <c r="J120" s="913"/>
      <c r="K120" s="914"/>
    </row>
    <row r="121" spans="1:11" x14ac:dyDescent="0.25">
      <c r="A121" s="912"/>
      <c r="B121" s="913"/>
      <c r="C121" s="913"/>
      <c r="D121" s="913"/>
      <c r="E121" s="913"/>
      <c r="F121" s="914"/>
      <c r="G121" s="912"/>
      <c r="H121" s="913"/>
      <c r="I121" s="913"/>
      <c r="J121" s="913"/>
      <c r="K121" s="914"/>
    </row>
    <row r="122" spans="1:11" x14ac:dyDescent="0.25">
      <c r="A122" s="912"/>
      <c r="B122" s="913"/>
      <c r="C122" s="913"/>
      <c r="D122" s="913"/>
      <c r="E122" s="913"/>
      <c r="F122" s="914"/>
      <c r="G122" s="912"/>
      <c r="H122" s="913"/>
      <c r="I122" s="913"/>
      <c r="J122" s="913"/>
      <c r="K122" s="914"/>
    </row>
    <row r="123" spans="1:11" x14ac:dyDescent="0.25">
      <c r="A123" s="912"/>
      <c r="B123" s="913"/>
      <c r="C123" s="913"/>
      <c r="D123" s="913"/>
      <c r="E123" s="913"/>
      <c r="F123" s="914"/>
      <c r="G123" s="912"/>
      <c r="H123" s="913"/>
      <c r="I123" s="913"/>
      <c r="J123" s="913"/>
      <c r="K123" s="914"/>
    </row>
    <row r="124" spans="1:11" x14ac:dyDescent="0.25">
      <c r="A124" s="912"/>
      <c r="B124" s="913"/>
      <c r="C124" s="913"/>
      <c r="D124" s="913"/>
      <c r="E124" s="913"/>
      <c r="F124" s="914"/>
      <c r="G124" s="912"/>
      <c r="H124" s="913"/>
      <c r="I124" s="913"/>
      <c r="J124" s="913"/>
      <c r="K124" s="914"/>
    </row>
    <row r="125" spans="1:11" x14ac:dyDescent="0.25">
      <c r="A125" s="912"/>
      <c r="B125" s="913"/>
      <c r="C125" s="913"/>
      <c r="D125" s="913"/>
      <c r="E125" s="913"/>
      <c r="F125" s="914"/>
      <c r="G125" s="912"/>
      <c r="H125" s="913"/>
      <c r="I125" s="913"/>
      <c r="J125" s="913"/>
      <c r="K125" s="914"/>
    </row>
    <row r="126" spans="1:11" x14ac:dyDescent="0.25">
      <c r="A126" s="912"/>
      <c r="B126" s="913"/>
      <c r="C126" s="913"/>
      <c r="D126" s="913"/>
      <c r="E126" s="913"/>
      <c r="F126" s="914"/>
      <c r="G126" s="912"/>
      <c r="H126" s="913"/>
      <c r="I126" s="913"/>
      <c r="J126" s="913"/>
      <c r="K126" s="914"/>
    </row>
    <row r="127" spans="1:11" x14ac:dyDescent="0.25">
      <c r="A127" s="912"/>
      <c r="B127" s="913"/>
      <c r="C127" s="913"/>
      <c r="D127" s="913"/>
      <c r="E127" s="913"/>
      <c r="F127" s="914"/>
      <c r="G127" s="912"/>
      <c r="H127" s="913"/>
      <c r="I127" s="913"/>
      <c r="J127" s="913"/>
      <c r="K127" s="914"/>
    </row>
    <row r="128" spans="1:11" x14ac:dyDescent="0.25">
      <c r="A128" s="912"/>
      <c r="B128" s="913"/>
      <c r="C128" s="913"/>
      <c r="D128" s="913"/>
      <c r="E128" s="913"/>
      <c r="F128" s="914"/>
      <c r="G128" s="912"/>
      <c r="H128" s="913"/>
      <c r="I128" s="913"/>
      <c r="J128" s="913"/>
      <c r="K128" s="914"/>
    </row>
    <row r="129" spans="1:11" x14ac:dyDescent="0.25">
      <c r="A129" s="912"/>
      <c r="B129" s="913"/>
      <c r="C129" s="913"/>
      <c r="D129" s="913"/>
      <c r="E129" s="913"/>
      <c r="F129" s="914"/>
      <c r="G129" s="912"/>
      <c r="H129" s="913"/>
      <c r="I129" s="913"/>
      <c r="J129" s="913"/>
      <c r="K129" s="914"/>
    </row>
    <row r="130" spans="1:11" x14ac:dyDescent="0.25">
      <c r="A130" s="912"/>
      <c r="B130" s="913"/>
      <c r="C130" s="913"/>
      <c r="D130" s="913"/>
      <c r="E130" s="913"/>
      <c r="F130" s="914"/>
      <c r="G130" s="912"/>
      <c r="H130" s="913"/>
      <c r="I130" s="913"/>
      <c r="J130" s="913"/>
      <c r="K130" s="914"/>
    </row>
    <row r="131" spans="1:11" ht="15.75" thickBot="1" x14ac:dyDescent="0.3">
      <c r="A131" s="912"/>
      <c r="B131" s="913"/>
      <c r="C131" s="913"/>
      <c r="D131" s="913"/>
      <c r="E131" s="913"/>
      <c r="F131" s="914"/>
      <c r="G131" s="912"/>
      <c r="H131" s="913"/>
      <c r="I131" s="913"/>
      <c r="J131" s="913"/>
      <c r="K131" s="914"/>
    </row>
    <row r="132" spans="1:11" x14ac:dyDescent="0.25">
      <c r="A132" s="1041" t="s">
        <v>1043</v>
      </c>
      <c r="B132" s="947"/>
      <c r="C132" s="947"/>
      <c r="D132" s="947"/>
      <c r="E132" s="947"/>
      <c r="F132" s="948"/>
      <c r="G132" s="951" t="s">
        <v>1044</v>
      </c>
      <c r="H132" s="952"/>
      <c r="I132" s="952"/>
      <c r="J132" s="952"/>
      <c r="K132" s="953"/>
    </row>
    <row r="133" spans="1:11" ht="15.75" thickBot="1" x14ac:dyDescent="0.3">
      <c r="A133" s="1042"/>
      <c r="B133" s="949"/>
      <c r="C133" s="949"/>
      <c r="D133" s="949"/>
      <c r="E133" s="949"/>
      <c r="F133" s="950"/>
      <c r="G133" s="954"/>
      <c r="H133" s="955"/>
      <c r="I133" s="955"/>
      <c r="J133" s="955"/>
      <c r="K133" s="956"/>
    </row>
    <row r="134" spans="1:11" x14ac:dyDescent="0.25">
      <c r="A134" s="909" t="s">
        <v>805</v>
      </c>
      <c r="B134" s="910"/>
      <c r="C134" s="910"/>
      <c r="D134" s="910"/>
      <c r="E134" s="910"/>
      <c r="F134" s="911"/>
      <c r="G134" s="909"/>
      <c r="H134" s="910"/>
      <c r="I134" s="910"/>
      <c r="J134" s="910"/>
      <c r="K134" s="911"/>
    </row>
    <row r="135" spans="1:11" x14ac:dyDescent="0.25">
      <c r="A135" s="912"/>
      <c r="B135" s="913"/>
      <c r="C135" s="913"/>
      <c r="D135" s="913"/>
      <c r="E135" s="913"/>
      <c r="F135" s="914"/>
      <c r="G135" s="912"/>
      <c r="H135" s="913"/>
      <c r="I135" s="913"/>
      <c r="J135" s="913"/>
      <c r="K135" s="914"/>
    </row>
    <row r="136" spans="1:11" x14ac:dyDescent="0.25">
      <c r="A136" s="912"/>
      <c r="B136" s="913"/>
      <c r="C136" s="913"/>
      <c r="D136" s="913"/>
      <c r="E136" s="913"/>
      <c r="F136" s="914"/>
      <c r="G136" s="912"/>
      <c r="H136" s="913"/>
      <c r="I136" s="913"/>
      <c r="J136" s="913"/>
      <c r="K136" s="914"/>
    </row>
    <row r="137" spans="1:11" x14ac:dyDescent="0.25">
      <c r="A137" s="912"/>
      <c r="B137" s="913"/>
      <c r="C137" s="913"/>
      <c r="D137" s="913"/>
      <c r="E137" s="913"/>
      <c r="F137" s="914"/>
      <c r="G137" s="912"/>
      <c r="H137" s="913"/>
      <c r="I137" s="913"/>
      <c r="J137" s="913"/>
      <c r="K137" s="914"/>
    </row>
    <row r="138" spans="1:11" x14ac:dyDescent="0.25">
      <c r="A138" s="912"/>
      <c r="B138" s="913"/>
      <c r="C138" s="913"/>
      <c r="D138" s="913"/>
      <c r="E138" s="913"/>
      <c r="F138" s="914"/>
      <c r="G138" s="912"/>
      <c r="H138" s="913"/>
      <c r="I138" s="913"/>
      <c r="J138" s="913"/>
      <c r="K138" s="914"/>
    </row>
    <row r="139" spans="1:11" x14ac:dyDescent="0.25">
      <c r="A139" s="912"/>
      <c r="B139" s="913"/>
      <c r="C139" s="913"/>
      <c r="D139" s="913"/>
      <c r="E139" s="913"/>
      <c r="F139" s="914"/>
      <c r="G139" s="912"/>
      <c r="H139" s="913"/>
      <c r="I139" s="913"/>
      <c r="J139" s="913"/>
      <c r="K139" s="914"/>
    </row>
    <row r="140" spans="1:11" x14ac:dyDescent="0.25">
      <c r="A140" s="912"/>
      <c r="B140" s="913"/>
      <c r="C140" s="913"/>
      <c r="D140" s="913"/>
      <c r="E140" s="913"/>
      <c r="F140" s="914"/>
      <c r="G140" s="912"/>
      <c r="H140" s="913"/>
      <c r="I140" s="913"/>
      <c r="J140" s="913"/>
      <c r="K140" s="914"/>
    </row>
    <row r="141" spans="1:11" x14ac:dyDescent="0.25">
      <c r="A141" s="912"/>
      <c r="B141" s="913"/>
      <c r="C141" s="913"/>
      <c r="D141" s="913"/>
      <c r="E141" s="913"/>
      <c r="F141" s="914"/>
      <c r="G141" s="912"/>
      <c r="H141" s="913"/>
      <c r="I141" s="913"/>
      <c r="J141" s="913"/>
      <c r="K141" s="914"/>
    </row>
    <row r="142" spans="1:11" x14ac:dyDescent="0.25">
      <c r="A142" s="912"/>
      <c r="B142" s="913"/>
      <c r="C142" s="913"/>
      <c r="D142" s="913"/>
      <c r="E142" s="913"/>
      <c r="F142" s="914"/>
      <c r="G142" s="912"/>
      <c r="H142" s="913"/>
      <c r="I142" s="913"/>
      <c r="J142" s="913"/>
      <c r="K142" s="914"/>
    </row>
    <row r="143" spans="1:11" x14ac:dyDescent="0.25">
      <c r="A143" s="912"/>
      <c r="B143" s="913"/>
      <c r="C143" s="913"/>
      <c r="D143" s="913"/>
      <c r="E143" s="913"/>
      <c r="F143" s="914"/>
      <c r="G143" s="912"/>
      <c r="H143" s="913"/>
      <c r="I143" s="913"/>
      <c r="J143" s="913"/>
      <c r="K143" s="914"/>
    </row>
    <row r="144" spans="1:11" x14ac:dyDescent="0.25">
      <c r="A144" s="912"/>
      <c r="B144" s="913"/>
      <c r="C144" s="913"/>
      <c r="D144" s="913"/>
      <c r="E144" s="913"/>
      <c r="F144" s="914"/>
      <c r="G144" s="912"/>
      <c r="H144" s="913"/>
      <c r="I144" s="913"/>
      <c r="J144" s="913"/>
      <c r="K144" s="914"/>
    </row>
    <row r="145" spans="1:11" x14ac:dyDescent="0.25">
      <c r="A145" s="912"/>
      <c r="B145" s="913"/>
      <c r="C145" s="913"/>
      <c r="D145" s="913"/>
      <c r="E145" s="913"/>
      <c r="F145" s="914"/>
      <c r="G145" s="912"/>
      <c r="H145" s="913"/>
      <c r="I145" s="913"/>
      <c r="J145" s="913"/>
      <c r="K145" s="914"/>
    </row>
    <row r="146" spans="1:11" x14ac:dyDescent="0.25">
      <c r="A146" s="912"/>
      <c r="B146" s="913"/>
      <c r="C146" s="913"/>
      <c r="D146" s="913"/>
      <c r="E146" s="913"/>
      <c r="F146" s="914"/>
      <c r="G146" s="912"/>
      <c r="H146" s="913"/>
      <c r="I146" s="913"/>
      <c r="J146" s="913"/>
      <c r="K146" s="914"/>
    </row>
    <row r="147" spans="1:11" ht="15.75" thickBot="1" x14ac:dyDescent="0.3">
      <c r="A147" s="912"/>
      <c r="B147" s="913"/>
      <c r="C147" s="913"/>
      <c r="D147" s="913"/>
      <c r="E147" s="913"/>
      <c r="F147" s="914"/>
      <c r="G147" s="912"/>
      <c r="H147" s="913"/>
      <c r="I147" s="913"/>
      <c r="J147" s="913"/>
      <c r="K147" s="914"/>
    </row>
    <row r="148" spans="1:11" x14ac:dyDescent="0.25">
      <c r="A148" s="951" t="s">
        <v>1045</v>
      </c>
      <c r="B148" s="952"/>
      <c r="C148" s="952"/>
      <c r="D148" s="952"/>
      <c r="E148" s="952"/>
      <c r="F148" s="953"/>
      <c r="G148" s="951" t="s">
        <v>1046</v>
      </c>
      <c r="H148" s="952"/>
      <c r="I148" s="952"/>
      <c r="J148" s="952"/>
      <c r="K148" s="953"/>
    </row>
    <row r="149" spans="1:11" ht="15.75" thickBot="1" x14ac:dyDescent="0.3">
      <c r="A149" s="954"/>
      <c r="B149" s="955"/>
      <c r="C149" s="955"/>
      <c r="D149" s="955"/>
      <c r="E149" s="955"/>
      <c r="F149" s="956"/>
      <c r="G149" s="954"/>
      <c r="H149" s="955"/>
      <c r="I149" s="955"/>
      <c r="J149" s="955"/>
      <c r="K149" s="956"/>
    </row>
    <row r="150" spans="1:11" x14ac:dyDescent="0.25">
      <c r="A150" s="912"/>
      <c r="B150" s="913"/>
      <c r="C150" s="913"/>
      <c r="D150" s="913"/>
      <c r="E150" s="913"/>
      <c r="F150" s="914"/>
      <c r="G150" s="912" t="s">
        <v>659</v>
      </c>
      <c r="H150" s="913"/>
      <c r="I150" s="913"/>
      <c r="J150" s="913"/>
      <c r="K150" s="914"/>
    </row>
    <row r="151" spans="1:11" x14ac:dyDescent="0.25">
      <c r="A151" s="912"/>
      <c r="B151" s="913"/>
      <c r="C151" s="913"/>
      <c r="D151" s="913"/>
      <c r="E151" s="913"/>
      <c r="F151" s="914"/>
      <c r="G151" s="912"/>
      <c r="H151" s="913"/>
      <c r="I151" s="913"/>
      <c r="J151" s="913"/>
      <c r="K151" s="914"/>
    </row>
    <row r="152" spans="1:11" x14ac:dyDescent="0.25">
      <c r="A152" s="912"/>
      <c r="B152" s="913"/>
      <c r="C152" s="913"/>
      <c r="D152" s="913"/>
      <c r="E152" s="913"/>
      <c r="F152" s="914"/>
      <c r="G152" s="912"/>
      <c r="H152" s="913"/>
      <c r="I152" s="913"/>
      <c r="J152" s="913"/>
      <c r="K152" s="914"/>
    </row>
    <row r="153" spans="1:11" x14ac:dyDescent="0.25">
      <c r="A153" s="912"/>
      <c r="B153" s="913"/>
      <c r="C153" s="913"/>
      <c r="D153" s="913"/>
      <c r="E153" s="913"/>
      <c r="F153" s="914"/>
      <c r="G153" s="912"/>
      <c r="H153" s="913"/>
      <c r="I153" s="913"/>
      <c r="J153" s="913"/>
      <c r="K153" s="914"/>
    </row>
    <row r="154" spans="1:11" x14ac:dyDescent="0.25">
      <c r="A154" s="912"/>
      <c r="B154" s="913"/>
      <c r="C154" s="913"/>
      <c r="D154" s="913"/>
      <c r="E154" s="913"/>
      <c r="F154" s="914"/>
      <c r="G154" s="912"/>
      <c r="H154" s="913"/>
      <c r="I154" s="913"/>
      <c r="J154" s="913"/>
      <c r="K154" s="914"/>
    </row>
    <row r="155" spans="1:11" x14ac:dyDescent="0.25">
      <c r="A155" s="912"/>
      <c r="B155" s="913"/>
      <c r="C155" s="913"/>
      <c r="D155" s="913"/>
      <c r="E155" s="913"/>
      <c r="F155" s="914"/>
      <c r="G155" s="912"/>
      <c r="H155" s="913"/>
      <c r="I155" s="913"/>
      <c r="J155" s="913"/>
      <c r="K155" s="914"/>
    </row>
    <row r="156" spans="1:11" x14ac:dyDescent="0.25">
      <c r="A156" s="912"/>
      <c r="B156" s="913"/>
      <c r="C156" s="913"/>
      <c r="D156" s="913"/>
      <c r="E156" s="913"/>
      <c r="F156" s="914"/>
      <c r="G156" s="912"/>
      <c r="H156" s="913"/>
      <c r="I156" s="913"/>
      <c r="J156" s="913"/>
      <c r="K156" s="914"/>
    </row>
    <row r="157" spans="1:11" x14ac:dyDescent="0.25">
      <c r="A157" s="912"/>
      <c r="B157" s="913"/>
      <c r="C157" s="913"/>
      <c r="D157" s="913"/>
      <c r="E157" s="913"/>
      <c r="F157" s="914"/>
      <c r="G157" s="912"/>
      <c r="H157" s="913"/>
      <c r="I157" s="913"/>
      <c r="J157" s="913"/>
      <c r="K157" s="914"/>
    </row>
    <row r="158" spans="1:11" x14ac:dyDescent="0.25">
      <c r="A158" s="912"/>
      <c r="B158" s="913"/>
      <c r="C158" s="913"/>
      <c r="D158" s="913"/>
      <c r="E158" s="913"/>
      <c r="F158" s="914"/>
      <c r="G158" s="912"/>
      <c r="H158" s="913"/>
      <c r="I158" s="913"/>
      <c r="J158" s="913"/>
      <c r="K158" s="914"/>
    </row>
    <row r="159" spans="1:11" x14ac:dyDescent="0.25">
      <c r="A159" s="912"/>
      <c r="B159" s="913"/>
      <c r="C159" s="913"/>
      <c r="D159" s="913"/>
      <c r="E159" s="913"/>
      <c r="F159" s="914"/>
      <c r="G159" s="912"/>
      <c r="H159" s="913"/>
      <c r="I159" s="913"/>
      <c r="J159" s="913"/>
      <c r="K159" s="914"/>
    </row>
    <row r="160" spans="1:11" x14ac:dyDescent="0.25">
      <c r="A160" s="912"/>
      <c r="B160" s="913"/>
      <c r="C160" s="913"/>
      <c r="D160" s="913"/>
      <c r="E160" s="913"/>
      <c r="F160" s="914"/>
      <c r="G160" s="912"/>
      <c r="H160" s="913"/>
      <c r="I160" s="913"/>
      <c r="J160" s="913"/>
      <c r="K160" s="914"/>
    </row>
    <row r="161" spans="1:11" x14ac:dyDescent="0.25">
      <c r="A161" s="912"/>
      <c r="B161" s="913"/>
      <c r="C161" s="913"/>
      <c r="D161" s="913"/>
      <c r="E161" s="913"/>
      <c r="F161" s="914"/>
      <c r="G161" s="912"/>
      <c r="H161" s="913"/>
      <c r="I161" s="913"/>
      <c r="J161" s="913"/>
      <c r="K161" s="914"/>
    </row>
    <row r="162" spans="1:11" x14ac:dyDescent="0.25">
      <c r="A162" s="912"/>
      <c r="B162" s="913"/>
      <c r="C162" s="913"/>
      <c r="D162" s="913"/>
      <c r="E162" s="913"/>
      <c r="F162" s="914"/>
      <c r="G162" s="912"/>
      <c r="H162" s="913"/>
      <c r="I162" s="913"/>
      <c r="J162" s="913"/>
      <c r="K162" s="914"/>
    </row>
    <row r="163" spans="1:11" ht="15.75" thickBot="1" x14ac:dyDescent="0.3">
      <c r="A163" s="912"/>
      <c r="B163" s="913"/>
      <c r="C163" s="913"/>
      <c r="D163" s="913"/>
      <c r="E163" s="913"/>
      <c r="F163" s="914"/>
      <c r="G163" s="912"/>
      <c r="H163" s="913"/>
      <c r="I163" s="913"/>
      <c r="J163" s="913"/>
      <c r="K163" s="914"/>
    </row>
    <row r="164" spans="1:11" x14ac:dyDescent="0.25">
      <c r="A164" s="1041" t="s">
        <v>1047</v>
      </c>
      <c r="B164" s="947"/>
      <c r="C164" s="947"/>
      <c r="D164" s="947"/>
      <c r="E164" s="947"/>
      <c r="F164" s="948"/>
      <c r="G164" s="951" t="s">
        <v>1048</v>
      </c>
      <c r="H164" s="952"/>
      <c r="I164" s="952"/>
      <c r="J164" s="952"/>
      <c r="K164" s="953"/>
    </row>
    <row r="165" spans="1:11" ht="15.75" thickBot="1" x14ac:dyDescent="0.3">
      <c r="A165" s="1042"/>
      <c r="B165" s="949"/>
      <c r="C165" s="949"/>
      <c r="D165" s="949"/>
      <c r="E165" s="949"/>
      <c r="F165" s="950"/>
      <c r="G165" s="954"/>
      <c r="H165" s="955"/>
      <c r="I165" s="955"/>
      <c r="J165" s="955"/>
      <c r="K165" s="956"/>
    </row>
    <row r="166" spans="1:11" x14ac:dyDescent="0.25">
      <c r="A166" s="909" t="s">
        <v>803</v>
      </c>
      <c r="B166" s="910"/>
      <c r="C166" s="910"/>
      <c r="D166" s="910"/>
      <c r="E166" s="910"/>
      <c r="F166" s="911"/>
      <c r="G166" s="909" t="s">
        <v>804</v>
      </c>
      <c r="H166" s="910"/>
      <c r="I166" s="910"/>
      <c r="J166" s="910"/>
      <c r="K166" s="911"/>
    </row>
    <row r="167" spans="1:11" x14ac:dyDescent="0.25">
      <c r="A167" s="912"/>
      <c r="B167" s="913"/>
      <c r="C167" s="913"/>
      <c r="D167" s="913"/>
      <c r="E167" s="913"/>
      <c r="F167" s="914"/>
      <c r="G167" s="912"/>
      <c r="H167" s="913"/>
      <c r="I167" s="913"/>
      <c r="J167" s="913"/>
      <c r="K167" s="914"/>
    </row>
    <row r="168" spans="1:11" x14ac:dyDescent="0.25">
      <c r="A168" s="912"/>
      <c r="B168" s="913"/>
      <c r="C168" s="913"/>
      <c r="D168" s="913"/>
      <c r="E168" s="913"/>
      <c r="F168" s="914"/>
      <c r="G168" s="912"/>
      <c r="H168" s="913"/>
      <c r="I168" s="913"/>
      <c r="J168" s="913"/>
      <c r="K168" s="914"/>
    </row>
    <row r="169" spans="1:11" x14ac:dyDescent="0.25">
      <c r="A169" s="912"/>
      <c r="B169" s="913"/>
      <c r="C169" s="913"/>
      <c r="D169" s="913"/>
      <c r="E169" s="913"/>
      <c r="F169" s="914"/>
      <c r="G169" s="912"/>
      <c r="H169" s="913"/>
      <c r="I169" s="913"/>
      <c r="J169" s="913"/>
      <c r="K169" s="914"/>
    </row>
    <row r="170" spans="1:11" x14ac:dyDescent="0.25">
      <c r="A170" s="912"/>
      <c r="B170" s="913"/>
      <c r="C170" s="913"/>
      <c r="D170" s="913"/>
      <c r="E170" s="913"/>
      <c r="F170" s="914"/>
      <c r="G170" s="912"/>
      <c r="H170" s="913"/>
      <c r="I170" s="913"/>
      <c r="J170" s="913"/>
      <c r="K170" s="914"/>
    </row>
    <row r="171" spans="1:11" x14ac:dyDescent="0.25">
      <c r="A171" s="912"/>
      <c r="B171" s="913"/>
      <c r="C171" s="913"/>
      <c r="D171" s="913"/>
      <c r="E171" s="913"/>
      <c r="F171" s="914"/>
      <c r="G171" s="912"/>
      <c r="H171" s="913"/>
      <c r="I171" s="913"/>
      <c r="J171" s="913"/>
      <c r="K171" s="914"/>
    </row>
    <row r="172" spans="1:11" x14ac:dyDescent="0.25">
      <c r="A172" s="912"/>
      <c r="B172" s="913"/>
      <c r="C172" s="913"/>
      <c r="D172" s="913"/>
      <c r="E172" s="913"/>
      <c r="F172" s="914"/>
      <c r="G172" s="912"/>
      <c r="H172" s="913"/>
      <c r="I172" s="913"/>
      <c r="J172" s="913"/>
      <c r="K172" s="914"/>
    </row>
    <row r="173" spans="1:11" x14ac:dyDescent="0.25">
      <c r="A173" s="912"/>
      <c r="B173" s="913"/>
      <c r="C173" s="913"/>
      <c r="D173" s="913"/>
      <c r="E173" s="913"/>
      <c r="F173" s="914"/>
      <c r="G173" s="912"/>
      <c r="H173" s="913"/>
      <c r="I173" s="913"/>
      <c r="J173" s="913"/>
      <c r="K173" s="914"/>
    </row>
    <row r="174" spans="1:11" x14ac:dyDescent="0.25">
      <c r="A174" s="912"/>
      <c r="B174" s="913"/>
      <c r="C174" s="913"/>
      <c r="D174" s="913"/>
      <c r="E174" s="913"/>
      <c r="F174" s="914"/>
      <c r="G174" s="912"/>
      <c r="H174" s="913"/>
      <c r="I174" s="913"/>
      <c r="J174" s="913"/>
      <c r="K174" s="914"/>
    </row>
    <row r="175" spans="1:11" x14ac:dyDescent="0.25">
      <c r="A175" s="912"/>
      <c r="B175" s="913"/>
      <c r="C175" s="913"/>
      <c r="D175" s="913"/>
      <c r="E175" s="913"/>
      <c r="F175" s="914"/>
      <c r="G175" s="912"/>
      <c r="H175" s="913"/>
      <c r="I175" s="913"/>
      <c r="J175" s="913"/>
      <c r="K175" s="914"/>
    </row>
    <row r="176" spans="1:11" x14ac:dyDescent="0.25">
      <c r="A176" s="912"/>
      <c r="B176" s="913"/>
      <c r="C176" s="913"/>
      <c r="D176" s="913"/>
      <c r="E176" s="913"/>
      <c r="F176" s="914"/>
      <c r="G176" s="912"/>
      <c r="H176" s="913"/>
      <c r="I176" s="913"/>
      <c r="J176" s="913"/>
      <c r="K176" s="914"/>
    </row>
    <row r="177" spans="1:11" x14ac:dyDescent="0.25">
      <c r="A177" s="912"/>
      <c r="B177" s="913"/>
      <c r="C177" s="913"/>
      <c r="D177" s="913"/>
      <c r="E177" s="913"/>
      <c r="F177" s="914"/>
      <c r="G177" s="912"/>
      <c r="H177" s="913"/>
      <c r="I177" s="913"/>
      <c r="J177" s="913"/>
      <c r="K177" s="914"/>
    </row>
    <row r="178" spans="1:11" x14ac:dyDescent="0.25">
      <c r="A178" s="912"/>
      <c r="B178" s="913"/>
      <c r="C178" s="913"/>
      <c r="D178" s="913"/>
      <c r="E178" s="913"/>
      <c r="F178" s="914"/>
      <c r="G178" s="912"/>
      <c r="H178" s="913"/>
      <c r="I178" s="913"/>
      <c r="J178" s="913"/>
      <c r="K178" s="914"/>
    </row>
    <row r="179" spans="1:11" ht="15.75" thickBot="1" x14ac:dyDescent="0.3">
      <c r="A179" s="912"/>
      <c r="B179" s="913"/>
      <c r="C179" s="913"/>
      <c r="D179" s="913"/>
      <c r="E179" s="913"/>
      <c r="F179" s="914"/>
      <c r="G179" s="912"/>
      <c r="H179" s="913"/>
      <c r="I179" s="913"/>
      <c r="J179" s="913"/>
      <c r="K179" s="914"/>
    </row>
    <row r="180" spans="1:11" x14ac:dyDescent="0.25">
      <c r="A180" s="1041" t="s">
        <v>1049</v>
      </c>
      <c r="B180" s="947"/>
      <c r="C180" s="947"/>
      <c r="D180" s="947"/>
      <c r="E180" s="947"/>
      <c r="F180" s="948"/>
      <c r="G180" s="951" t="s">
        <v>1050</v>
      </c>
      <c r="H180" s="952"/>
      <c r="I180" s="952"/>
      <c r="J180" s="952"/>
      <c r="K180" s="953"/>
    </row>
    <row r="181" spans="1:11" ht="15.75" thickBot="1" x14ac:dyDescent="0.3">
      <c r="A181" s="1042"/>
      <c r="B181" s="949"/>
      <c r="C181" s="949"/>
      <c r="D181" s="949"/>
      <c r="E181" s="949"/>
      <c r="F181" s="950"/>
      <c r="G181" s="954"/>
      <c r="H181" s="955"/>
      <c r="I181" s="955"/>
      <c r="J181" s="955"/>
      <c r="K181" s="956"/>
    </row>
    <row r="182" spans="1:11" x14ac:dyDescent="0.25">
      <c r="A182" s="909" t="s">
        <v>803</v>
      </c>
      <c r="B182" s="910"/>
      <c r="C182" s="910"/>
      <c r="D182" s="910"/>
      <c r="E182" s="910"/>
      <c r="F182" s="911"/>
      <c r="G182" s="909" t="s">
        <v>804</v>
      </c>
      <c r="H182" s="910"/>
      <c r="I182" s="910"/>
      <c r="J182" s="910"/>
      <c r="K182" s="911"/>
    </row>
    <row r="183" spans="1:11" x14ac:dyDescent="0.25">
      <c r="A183" s="912"/>
      <c r="B183" s="913"/>
      <c r="C183" s="913"/>
      <c r="D183" s="913"/>
      <c r="E183" s="913"/>
      <c r="F183" s="914"/>
      <c r="G183" s="912"/>
      <c r="H183" s="913"/>
      <c r="I183" s="913"/>
      <c r="J183" s="913"/>
      <c r="K183" s="914"/>
    </row>
    <row r="184" spans="1:11" x14ac:dyDescent="0.25">
      <c r="A184" s="912"/>
      <c r="B184" s="913"/>
      <c r="C184" s="913"/>
      <c r="D184" s="913"/>
      <c r="E184" s="913"/>
      <c r="F184" s="914"/>
      <c r="G184" s="912"/>
      <c r="H184" s="913"/>
      <c r="I184" s="913"/>
      <c r="J184" s="913"/>
      <c r="K184" s="914"/>
    </row>
    <row r="185" spans="1:11" x14ac:dyDescent="0.25">
      <c r="A185" s="912"/>
      <c r="B185" s="913"/>
      <c r="C185" s="913"/>
      <c r="D185" s="913"/>
      <c r="E185" s="913"/>
      <c r="F185" s="914"/>
      <c r="G185" s="912"/>
      <c r="H185" s="913"/>
      <c r="I185" s="913"/>
      <c r="J185" s="913"/>
      <c r="K185" s="914"/>
    </row>
    <row r="186" spans="1:11" x14ac:dyDescent="0.25">
      <c r="A186" s="912"/>
      <c r="B186" s="913"/>
      <c r="C186" s="913"/>
      <c r="D186" s="913"/>
      <c r="E186" s="913"/>
      <c r="F186" s="914"/>
      <c r="G186" s="912"/>
      <c r="H186" s="913"/>
      <c r="I186" s="913"/>
      <c r="J186" s="913"/>
      <c r="K186" s="914"/>
    </row>
    <row r="187" spans="1:11" x14ac:dyDescent="0.25">
      <c r="A187" s="912"/>
      <c r="B187" s="913"/>
      <c r="C187" s="913"/>
      <c r="D187" s="913"/>
      <c r="E187" s="913"/>
      <c r="F187" s="914"/>
      <c r="G187" s="912"/>
      <c r="H187" s="913"/>
      <c r="I187" s="913"/>
      <c r="J187" s="913"/>
      <c r="K187" s="914"/>
    </row>
    <row r="188" spans="1:11" x14ac:dyDescent="0.25">
      <c r="A188" s="912"/>
      <c r="B188" s="913"/>
      <c r="C188" s="913"/>
      <c r="D188" s="913"/>
      <c r="E188" s="913"/>
      <c r="F188" s="914"/>
      <c r="G188" s="912"/>
      <c r="H188" s="913"/>
      <c r="I188" s="913"/>
      <c r="J188" s="913"/>
      <c r="K188" s="914"/>
    </row>
    <row r="189" spans="1:11" x14ac:dyDescent="0.25">
      <c r="A189" s="912"/>
      <c r="B189" s="913"/>
      <c r="C189" s="913"/>
      <c r="D189" s="913"/>
      <c r="E189" s="913"/>
      <c r="F189" s="914"/>
      <c r="G189" s="912"/>
      <c r="H189" s="913"/>
      <c r="I189" s="913"/>
      <c r="J189" s="913"/>
      <c r="K189" s="914"/>
    </row>
    <row r="190" spans="1:11" x14ac:dyDescent="0.25">
      <c r="A190" s="912"/>
      <c r="B190" s="913"/>
      <c r="C190" s="913"/>
      <c r="D190" s="913"/>
      <c r="E190" s="913"/>
      <c r="F190" s="914"/>
      <c r="G190" s="912"/>
      <c r="H190" s="913"/>
      <c r="I190" s="913"/>
      <c r="J190" s="913"/>
      <c r="K190" s="914"/>
    </row>
    <row r="191" spans="1:11" x14ac:dyDescent="0.25">
      <c r="A191" s="912"/>
      <c r="B191" s="913"/>
      <c r="C191" s="913"/>
      <c r="D191" s="913"/>
      <c r="E191" s="913"/>
      <c r="F191" s="914"/>
      <c r="G191" s="912"/>
      <c r="H191" s="913"/>
      <c r="I191" s="913"/>
      <c r="J191" s="913"/>
      <c r="K191" s="914"/>
    </row>
    <row r="192" spans="1:11" x14ac:dyDescent="0.25">
      <c r="A192" s="912"/>
      <c r="B192" s="913"/>
      <c r="C192" s="913"/>
      <c r="D192" s="913"/>
      <c r="E192" s="913"/>
      <c r="F192" s="914"/>
      <c r="G192" s="912"/>
      <c r="H192" s="913"/>
      <c r="I192" s="913"/>
      <c r="J192" s="913"/>
      <c r="K192" s="914"/>
    </row>
    <row r="193" spans="1:11" x14ac:dyDescent="0.25">
      <c r="A193" s="912"/>
      <c r="B193" s="913"/>
      <c r="C193" s="913"/>
      <c r="D193" s="913"/>
      <c r="E193" s="913"/>
      <c r="F193" s="914"/>
      <c r="G193" s="912"/>
      <c r="H193" s="913"/>
      <c r="I193" s="913"/>
      <c r="J193" s="913"/>
      <c r="K193" s="914"/>
    </row>
    <row r="194" spans="1:11" x14ac:dyDescent="0.25">
      <c r="A194" s="912"/>
      <c r="B194" s="913"/>
      <c r="C194" s="913"/>
      <c r="D194" s="913"/>
      <c r="E194" s="913"/>
      <c r="F194" s="914"/>
      <c r="G194" s="912"/>
      <c r="H194" s="913"/>
      <c r="I194" s="913"/>
      <c r="J194" s="913"/>
      <c r="K194" s="914"/>
    </row>
    <row r="195" spans="1:11" ht="15.75" thickBot="1" x14ac:dyDescent="0.3">
      <c r="A195" s="912"/>
      <c r="B195" s="913"/>
      <c r="C195" s="913"/>
      <c r="D195" s="913"/>
      <c r="E195" s="913"/>
      <c r="F195" s="914"/>
      <c r="G195" s="912"/>
      <c r="H195" s="913"/>
      <c r="I195" s="913"/>
      <c r="J195" s="913"/>
      <c r="K195" s="914"/>
    </row>
    <row r="196" spans="1:11" x14ac:dyDescent="0.25">
      <c r="A196" s="1041" t="s">
        <v>1051</v>
      </c>
      <c r="B196" s="947"/>
      <c r="C196" s="947"/>
      <c r="D196" s="947"/>
      <c r="E196" s="947"/>
      <c r="F196" s="948"/>
      <c r="G196" s="951" t="s">
        <v>1052</v>
      </c>
      <c r="H196" s="952"/>
      <c r="I196" s="952"/>
      <c r="J196" s="952"/>
      <c r="K196" s="953"/>
    </row>
    <row r="197" spans="1:11" ht="15.75" thickBot="1" x14ac:dyDescent="0.3">
      <c r="A197" s="1042"/>
      <c r="B197" s="949"/>
      <c r="C197" s="949"/>
      <c r="D197" s="949"/>
      <c r="E197" s="949"/>
      <c r="F197" s="950"/>
      <c r="G197" s="954"/>
      <c r="H197" s="955"/>
      <c r="I197" s="955"/>
      <c r="J197" s="955"/>
      <c r="K197" s="956"/>
    </row>
    <row r="198" spans="1:11" x14ac:dyDescent="0.25">
      <c r="A198" s="909" t="s">
        <v>805</v>
      </c>
      <c r="B198" s="910"/>
      <c r="C198" s="910"/>
      <c r="D198" s="910"/>
      <c r="E198" s="910"/>
      <c r="F198" s="911"/>
      <c r="G198" s="909" t="s">
        <v>806</v>
      </c>
      <c r="H198" s="910"/>
      <c r="I198" s="910"/>
      <c r="J198" s="910"/>
      <c r="K198" s="911"/>
    </row>
    <row r="199" spans="1:11" x14ac:dyDescent="0.25">
      <c r="A199" s="912"/>
      <c r="B199" s="913"/>
      <c r="C199" s="913"/>
      <c r="D199" s="913"/>
      <c r="E199" s="913"/>
      <c r="F199" s="914"/>
      <c r="G199" s="912"/>
      <c r="H199" s="913"/>
      <c r="I199" s="913"/>
      <c r="J199" s="913"/>
      <c r="K199" s="914"/>
    </row>
    <row r="200" spans="1:11" x14ac:dyDescent="0.25">
      <c r="A200" s="912"/>
      <c r="B200" s="913"/>
      <c r="C200" s="913"/>
      <c r="D200" s="913"/>
      <c r="E200" s="913"/>
      <c r="F200" s="914"/>
      <c r="G200" s="912"/>
      <c r="H200" s="913"/>
      <c r="I200" s="913"/>
      <c r="J200" s="913"/>
      <c r="K200" s="914"/>
    </row>
    <row r="201" spans="1:11" x14ac:dyDescent="0.25">
      <c r="A201" s="912"/>
      <c r="B201" s="913"/>
      <c r="C201" s="913"/>
      <c r="D201" s="913"/>
      <c r="E201" s="913"/>
      <c r="F201" s="914"/>
      <c r="G201" s="912"/>
      <c r="H201" s="913"/>
      <c r="I201" s="913"/>
      <c r="J201" s="913"/>
      <c r="K201" s="914"/>
    </row>
    <row r="202" spans="1:11" x14ac:dyDescent="0.25">
      <c r="A202" s="912"/>
      <c r="B202" s="913"/>
      <c r="C202" s="913"/>
      <c r="D202" s="913"/>
      <c r="E202" s="913"/>
      <c r="F202" s="914"/>
      <c r="G202" s="912"/>
      <c r="H202" s="913"/>
      <c r="I202" s="913"/>
      <c r="J202" s="913"/>
      <c r="K202" s="914"/>
    </row>
    <row r="203" spans="1:11" x14ac:dyDescent="0.25">
      <c r="A203" s="912"/>
      <c r="B203" s="913"/>
      <c r="C203" s="913"/>
      <c r="D203" s="913"/>
      <c r="E203" s="913"/>
      <c r="F203" s="914"/>
      <c r="G203" s="912"/>
      <c r="H203" s="913"/>
      <c r="I203" s="913"/>
      <c r="J203" s="913"/>
      <c r="K203" s="914"/>
    </row>
    <row r="204" spans="1:11" x14ac:dyDescent="0.25">
      <c r="A204" s="912"/>
      <c r="B204" s="913"/>
      <c r="C204" s="913"/>
      <c r="D204" s="913"/>
      <c r="E204" s="913"/>
      <c r="F204" s="914"/>
      <c r="G204" s="912"/>
      <c r="H204" s="913"/>
      <c r="I204" s="913"/>
      <c r="J204" s="913"/>
      <c r="K204" s="914"/>
    </row>
    <row r="205" spans="1:11" x14ac:dyDescent="0.25">
      <c r="A205" s="912"/>
      <c r="B205" s="913"/>
      <c r="C205" s="913"/>
      <c r="D205" s="913"/>
      <c r="E205" s="913"/>
      <c r="F205" s="914"/>
      <c r="G205" s="912"/>
      <c r="H205" s="913"/>
      <c r="I205" s="913"/>
      <c r="J205" s="913"/>
      <c r="K205" s="914"/>
    </row>
    <row r="206" spans="1:11" x14ac:dyDescent="0.25">
      <c r="A206" s="912"/>
      <c r="B206" s="913"/>
      <c r="C206" s="913"/>
      <c r="D206" s="913"/>
      <c r="E206" s="913"/>
      <c r="F206" s="914"/>
      <c r="G206" s="912"/>
      <c r="H206" s="913"/>
      <c r="I206" s="913"/>
      <c r="J206" s="913"/>
      <c r="K206" s="914"/>
    </row>
    <row r="207" spans="1:11" x14ac:dyDescent="0.25">
      <c r="A207" s="912"/>
      <c r="B207" s="913"/>
      <c r="C207" s="913"/>
      <c r="D207" s="913"/>
      <c r="E207" s="913"/>
      <c r="F207" s="914"/>
      <c r="G207" s="912"/>
      <c r="H207" s="913"/>
      <c r="I207" s="913"/>
      <c r="J207" s="913"/>
      <c r="K207" s="914"/>
    </row>
    <row r="208" spans="1:11" x14ac:dyDescent="0.25">
      <c r="A208" s="912"/>
      <c r="B208" s="913"/>
      <c r="C208" s="913"/>
      <c r="D208" s="913"/>
      <c r="E208" s="913"/>
      <c r="F208" s="914"/>
      <c r="G208" s="912"/>
      <c r="H208" s="913"/>
      <c r="I208" s="913"/>
      <c r="J208" s="913"/>
      <c r="K208" s="914"/>
    </row>
    <row r="209" spans="1:11" x14ac:dyDescent="0.25">
      <c r="A209" s="912"/>
      <c r="B209" s="913"/>
      <c r="C209" s="913"/>
      <c r="D209" s="913"/>
      <c r="E209" s="913"/>
      <c r="F209" s="914"/>
      <c r="G209" s="912"/>
      <c r="H209" s="913"/>
      <c r="I209" s="913"/>
      <c r="J209" s="913"/>
      <c r="K209" s="914"/>
    </row>
    <row r="210" spans="1:11" x14ac:dyDescent="0.25">
      <c r="A210" s="912"/>
      <c r="B210" s="913"/>
      <c r="C210" s="913"/>
      <c r="D210" s="913"/>
      <c r="E210" s="913"/>
      <c r="F210" s="914"/>
      <c r="G210" s="912"/>
      <c r="H210" s="913"/>
      <c r="I210" s="913"/>
      <c r="J210" s="913"/>
      <c r="K210" s="914"/>
    </row>
    <row r="211" spans="1:11" ht="15.75" thickBot="1" x14ac:dyDescent="0.3">
      <c r="A211" s="912"/>
      <c r="B211" s="913"/>
      <c r="C211" s="913"/>
      <c r="D211" s="913"/>
      <c r="E211" s="913"/>
      <c r="F211" s="914"/>
      <c r="G211" s="912"/>
      <c r="H211" s="913"/>
      <c r="I211" s="913"/>
      <c r="J211" s="913"/>
      <c r="K211" s="914"/>
    </row>
    <row r="212" spans="1:11" x14ac:dyDescent="0.25">
      <c r="A212" s="951" t="s">
        <v>1053</v>
      </c>
      <c r="B212" s="952"/>
      <c r="C212" s="952"/>
      <c r="D212" s="952"/>
      <c r="E212" s="952"/>
      <c r="F212" s="953"/>
      <c r="G212" s="951" t="s">
        <v>1054</v>
      </c>
      <c r="H212" s="952"/>
      <c r="I212" s="952"/>
      <c r="J212" s="952"/>
      <c r="K212" s="953"/>
    </row>
    <row r="213" spans="1:11" ht="15.75" thickBot="1" x14ac:dyDescent="0.3">
      <c r="A213" s="954"/>
      <c r="B213" s="955"/>
      <c r="C213" s="955"/>
      <c r="D213" s="955"/>
      <c r="E213" s="955"/>
      <c r="F213" s="956"/>
      <c r="G213" s="954"/>
      <c r="H213" s="955"/>
      <c r="I213" s="955"/>
      <c r="J213" s="955"/>
      <c r="K213" s="956"/>
    </row>
    <row r="214" spans="1:11" x14ac:dyDescent="0.25">
      <c r="A214" s="912" t="s">
        <v>658</v>
      </c>
      <c r="B214" s="913"/>
      <c r="C214" s="913"/>
      <c r="D214" s="913"/>
      <c r="E214" s="913"/>
      <c r="F214" s="914"/>
      <c r="G214" s="912" t="s">
        <v>659</v>
      </c>
      <c r="H214" s="913"/>
      <c r="I214" s="913"/>
      <c r="J214" s="913"/>
      <c r="K214" s="914"/>
    </row>
    <row r="215" spans="1:11" x14ac:dyDescent="0.25">
      <c r="A215" s="912"/>
      <c r="B215" s="913"/>
      <c r="C215" s="913"/>
      <c r="D215" s="913"/>
      <c r="E215" s="913"/>
      <c r="F215" s="914"/>
      <c r="G215" s="912"/>
      <c r="H215" s="913"/>
      <c r="I215" s="913"/>
      <c r="J215" s="913"/>
      <c r="K215" s="914"/>
    </row>
    <row r="216" spans="1:11" x14ac:dyDescent="0.25">
      <c r="A216" s="912"/>
      <c r="B216" s="913"/>
      <c r="C216" s="913"/>
      <c r="D216" s="913"/>
      <c r="E216" s="913"/>
      <c r="F216" s="914"/>
      <c r="G216" s="912"/>
      <c r="H216" s="913"/>
      <c r="I216" s="913"/>
      <c r="J216" s="913"/>
      <c r="K216" s="914"/>
    </row>
    <row r="217" spans="1:11" x14ac:dyDescent="0.25">
      <c r="A217" s="912"/>
      <c r="B217" s="913"/>
      <c r="C217" s="913"/>
      <c r="D217" s="913"/>
      <c r="E217" s="913"/>
      <c r="F217" s="914"/>
      <c r="G217" s="912"/>
      <c r="H217" s="913"/>
      <c r="I217" s="913"/>
      <c r="J217" s="913"/>
      <c r="K217" s="914"/>
    </row>
    <row r="218" spans="1:11" x14ac:dyDescent="0.25">
      <c r="A218" s="912"/>
      <c r="B218" s="913"/>
      <c r="C218" s="913"/>
      <c r="D218" s="913"/>
      <c r="E218" s="913"/>
      <c r="F218" s="914"/>
      <c r="G218" s="912"/>
      <c r="H218" s="913"/>
      <c r="I218" s="913"/>
      <c r="J218" s="913"/>
      <c r="K218" s="914"/>
    </row>
    <row r="219" spans="1:11" x14ac:dyDescent="0.25">
      <c r="A219" s="912"/>
      <c r="B219" s="913"/>
      <c r="C219" s="913"/>
      <c r="D219" s="913"/>
      <c r="E219" s="913"/>
      <c r="F219" s="914"/>
      <c r="G219" s="912"/>
      <c r="H219" s="913"/>
      <c r="I219" s="913"/>
      <c r="J219" s="913"/>
      <c r="K219" s="914"/>
    </row>
    <row r="220" spans="1:11" x14ac:dyDescent="0.25">
      <c r="A220" s="912"/>
      <c r="B220" s="913"/>
      <c r="C220" s="913"/>
      <c r="D220" s="913"/>
      <c r="E220" s="913"/>
      <c r="F220" s="914"/>
      <c r="G220" s="912"/>
      <c r="H220" s="913"/>
      <c r="I220" s="913"/>
      <c r="J220" s="913"/>
      <c r="K220" s="914"/>
    </row>
    <row r="221" spans="1:11" x14ac:dyDescent="0.25">
      <c r="A221" s="912"/>
      <c r="B221" s="913"/>
      <c r="C221" s="913"/>
      <c r="D221" s="913"/>
      <c r="E221" s="913"/>
      <c r="F221" s="914"/>
      <c r="G221" s="912"/>
      <c r="H221" s="913"/>
      <c r="I221" s="913"/>
      <c r="J221" s="913"/>
      <c r="K221" s="914"/>
    </row>
    <row r="222" spans="1:11" x14ac:dyDescent="0.25">
      <c r="A222" s="912"/>
      <c r="B222" s="913"/>
      <c r="C222" s="913"/>
      <c r="D222" s="913"/>
      <c r="E222" s="913"/>
      <c r="F222" s="914"/>
      <c r="G222" s="912"/>
      <c r="H222" s="913"/>
      <c r="I222" s="913"/>
      <c r="J222" s="913"/>
      <c r="K222" s="914"/>
    </row>
    <row r="223" spans="1:11" x14ac:dyDescent="0.25">
      <c r="A223" s="912"/>
      <c r="B223" s="913"/>
      <c r="C223" s="913"/>
      <c r="D223" s="913"/>
      <c r="E223" s="913"/>
      <c r="F223" s="914"/>
      <c r="G223" s="912"/>
      <c r="H223" s="913"/>
      <c r="I223" s="913"/>
      <c r="J223" s="913"/>
      <c r="K223" s="914"/>
    </row>
    <row r="224" spans="1:11" x14ac:dyDescent="0.25">
      <c r="A224" s="912"/>
      <c r="B224" s="913"/>
      <c r="C224" s="913"/>
      <c r="D224" s="913"/>
      <c r="E224" s="913"/>
      <c r="F224" s="914"/>
      <c r="G224" s="912"/>
      <c r="H224" s="913"/>
      <c r="I224" s="913"/>
      <c r="J224" s="913"/>
      <c r="K224" s="914"/>
    </row>
    <row r="225" spans="1:11" x14ac:dyDescent="0.25">
      <c r="A225" s="912"/>
      <c r="B225" s="913"/>
      <c r="C225" s="913"/>
      <c r="D225" s="913"/>
      <c r="E225" s="913"/>
      <c r="F225" s="914"/>
      <c r="G225" s="912"/>
      <c r="H225" s="913"/>
      <c r="I225" s="913"/>
      <c r="J225" s="913"/>
      <c r="K225" s="914"/>
    </row>
    <row r="226" spans="1:11" x14ac:dyDescent="0.25">
      <c r="A226" s="912"/>
      <c r="B226" s="913"/>
      <c r="C226" s="913"/>
      <c r="D226" s="913"/>
      <c r="E226" s="913"/>
      <c r="F226" s="914"/>
      <c r="G226" s="912"/>
      <c r="H226" s="913"/>
      <c r="I226" s="913"/>
      <c r="J226" s="913"/>
      <c r="K226" s="914"/>
    </row>
    <row r="227" spans="1:11" ht="15.75" thickBot="1" x14ac:dyDescent="0.3">
      <c r="A227" s="912"/>
      <c r="B227" s="913"/>
      <c r="C227" s="913"/>
      <c r="D227" s="913"/>
      <c r="E227" s="913"/>
      <c r="F227" s="914"/>
      <c r="G227" s="912"/>
      <c r="H227" s="913"/>
      <c r="I227" s="913"/>
      <c r="J227" s="913"/>
      <c r="K227" s="914"/>
    </row>
    <row r="228" spans="1:11" x14ac:dyDescent="0.25">
      <c r="A228" s="1041" t="s">
        <v>1055</v>
      </c>
      <c r="B228" s="947"/>
      <c r="C228" s="947"/>
      <c r="D228" s="947"/>
      <c r="E228" s="947"/>
      <c r="F228" s="948"/>
      <c r="G228" s="951" t="s">
        <v>1056</v>
      </c>
      <c r="H228" s="952"/>
      <c r="I228" s="952"/>
      <c r="J228" s="952"/>
      <c r="K228" s="953"/>
    </row>
    <row r="229" spans="1:11" ht="15.75" thickBot="1" x14ac:dyDescent="0.3">
      <c r="A229" s="1042"/>
      <c r="B229" s="949"/>
      <c r="C229" s="949"/>
      <c r="D229" s="949"/>
      <c r="E229" s="949"/>
      <c r="F229" s="950"/>
      <c r="G229" s="954"/>
      <c r="H229" s="955"/>
      <c r="I229" s="955"/>
      <c r="J229" s="955"/>
      <c r="K229" s="956"/>
    </row>
    <row r="230" spans="1:11" x14ac:dyDescent="0.25">
      <c r="A230" s="909" t="s">
        <v>803</v>
      </c>
      <c r="B230" s="910"/>
      <c r="C230" s="910"/>
      <c r="D230" s="910"/>
      <c r="E230" s="910"/>
      <c r="F230" s="911"/>
      <c r="G230" s="909" t="s">
        <v>804</v>
      </c>
      <c r="H230" s="910"/>
      <c r="I230" s="910"/>
      <c r="J230" s="910"/>
      <c r="K230" s="911"/>
    </row>
    <row r="231" spans="1:11" x14ac:dyDescent="0.25">
      <c r="A231" s="912"/>
      <c r="B231" s="913"/>
      <c r="C231" s="913"/>
      <c r="D231" s="913"/>
      <c r="E231" s="913"/>
      <c r="F231" s="914"/>
      <c r="G231" s="912"/>
      <c r="H231" s="913"/>
      <c r="I231" s="913"/>
      <c r="J231" s="913"/>
      <c r="K231" s="914"/>
    </row>
    <row r="232" spans="1:11" x14ac:dyDescent="0.25">
      <c r="A232" s="912"/>
      <c r="B232" s="913"/>
      <c r="C232" s="913"/>
      <c r="D232" s="913"/>
      <c r="E232" s="913"/>
      <c r="F232" s="914"/>
      <c r="G232" s="912"/>
      <c r="H232" s="913"/>
      <c r="I232" s="913"/>
      <c r="J232" s="913"/>
      <c r="K232" s="914"/>
    </row>
    <row r="233" spans="1:11" x14ac:dyDescent="0.25">
      <c r="A233" s="912"/>
      <c r="B233" s="913"/>
      <c r="C233" s="913"/>
      <c r="D233" s="913"/>
      <c r="E233" s="913"/>
      <c r="F233" s="914"/>
      <c r="G233" s="912"/>
      <c r="H233" s="913"/>
      <c r="I233" s="913"/>
      <c r="J233" s="913"/>
      <c r="K233" s="914"/>
    </row>
    <row r="234" spans="1:11" x14ac:dyDescent="0.25">
      <c r="A234" s="912"/>
      <c r="B234" s="913"/>
      <c r="C234" s="913"/>
      <c r="D234" s="913"/>
      <c r="E234" s="913"/>
      <c r="F234" s="914"/>
      <c r="G234" s="912"/>
      <c r="H234" s="913"/>
      <c r="I234" s="913"/>
      <c r="J234" s="913"/>
      <c r="K234" s="914"/>
    </row>
    <row r="235" spans="1:11" x14ac:dyDescent="0.25">
      <c r="A235" s="912"/>
      <c r="B235" s="913"/>
      <c r="C235" s="913"/>
      <c r="D235" s="913"/>
      <c r="E235" s="913"/>
      <c r="F235" s="914"/>
      <c r="G235" s="912"/>
      <c r="H235" s="913"/>
      <c r="I235" s="913"/>
      <c r="J235" s="913"/>
      <c r="K235" s="914"/>
    </row>
    <row r="236" spans="1:11" x14ac:dyDescent="0.25">
      <c r="A236" s="912"/>
      <c r="B236" s="913"/>
      <c r="C236" s="913"/>
      <c r="D236" s="913"/>
      <c r="E236" s="913"/>
      <c r="F236" s="914"/>
      <c r="G236" s="912"/>
      <c r="H236" s="913"/>
      <c r="I236" s="913"/>
      <c r="J236" s="913"/>
      <c r="K236" s="914"/>
    </row>
    <row r="237" spans="1:11" x14ac:dyDescent="0.25">
      <c r="A237" s="912"/>
      <c r="B237" s="913"/>
      <c r="C237" s="913"/>
      <c r="D237" s="913"/>
      <c r="E237" s="913"/>
      <c r="F237" s="914"/>
      <c r="G237" s="912"/>
      <c r="H237" s="913"/>
      <c r="I237" s="913"/>
      <c r="J237" s="913"/>
      <c r="K237" s="914"/>
    </row>
    <row r="238" spans="1:11" x14ac:dyDescent="0.25">
      <c r="A238" s="912"/>
      <c r="B238" s="913"/>
      <c r="C238" s="913"/>
      <c r="D238" s="913"/>
      <c r="E238" s="913"/>
      <c r="F238" s="914"/>
      <c r="G238" s="912"/>
      <c r="H238" s="913"/>
      <c r="I238" s="913"/>
      <c r="J238" s="913"/>
      <c r="K238" s="914"/>
    </row>
    <row r="239" spans="1:11" x14ac:dyDescent="0.25">
      <c r="A239" s="912"/>
      <c r="B239" s="913"/>
      <c r="C239" s="913"/>
      <c r="D239" s="913"/>
      <c r="E239" s="913"/>
      <c r="F239" s="914"/>
      <c r="G239" s="912"/>
      <c r="H239" s="913"/>
      <c r="I239" s="913"/>
      <c r="J239" s="913"/>
      <c r="K239" s="914"/>
    </row>
    <row r="240" spans="1:11" x14ac:dyDescent="0.25">
      <c r="A240" s="912"/>
      <c r="B240" s="913"/>
      <c r="C240" s="913"/>
      <c r="D240" s="913"/>
      <c r="E240" s="913"/>
      <c r="F240" s="914"/>
      <c r="G240" s="912"/>
      <c r="H240" s="913"/>
      <c r="I240" s="913"/>
      <c r="J240" s="913"/>
      <c r="K240" s="914"/>
    </row>
    <row r="241" spans="1:11" x14ac:dyDescent="0.25">
      <c r="A241" s="912"/>
      <c r="B241" s="913"/>
      <c r="C241" s="913"/>
      <c r="D241" s="913"/>
      <c r="E241" s="913"/>
      <c r="F241" s="914"/>
      <c r="G241" s="912"/>
      <c r="H241" s="913"/>
      <c r="I241" s="913"/>
      <c r="J241" s="913"/>
      <c r="K241" s="914"/>
    </row>
    <row r="242" spans="1:11" x14ac:dyDescent="0.25">
      <c r="A242" s="912"/>
      <c r="B242" s="913"/>
      <c r="C242" s="913"/>
      <c r="D242" s="913"/>
      <c r="E242" s="913"/>
      <c r="F242" s="914"/>
      <c r="G242" s="912"/>
      <c r="H242" s="913"/>
      <c r="I242" s="913"/>
      <c r="J242" s="913"/>
      <c r="K242" s="914"/>
    </row>
    <row r="243" spans="1:11" ht="15.75" thickBot="1" x14ac:dyDescent="0.3">
      <c r="A243" s="912"/>
      <c r="B243" s="913"/>
      <c r="C243" s="913"/>
      <c r="D243" s="913"/>
      <c r="E243" s="913"/>
      <c r="F243" s="914"/>
      <c r="G243" s="912"/>
      <c r="H243" s="913"/>
      <c r="I243" s="913"/>
      <c r="J243" s="913"/>
      <c r="K243" s="914"/>
    </row>
    <row r="244" spans="1:11" x14ac:dyDescent="0.25">
      <c r="A244" s="1041" t="s">
        <v>1057</v>
      </c>
      <c r="B244" s="947"/>
      <c r="C244" s="947"/>
      <c r="D244" s="947"/>
      <c r="E244" s="947"/>
      <c r="F244" s="948"/>
      <c r="G244" s="951" t="s">
        <v>1057</v>
      </c>
      <c r="H244" s="952"/>
      <c r="I244" s="952"/>
      <c r="J244" s="952"/>
      <c r="K244" s="953"/>
    </row>
    <row r="245" spans="1:11" ht="15.75" thickBot="1" x14ac:dyDescent="0.3">
      <c r="A245" s="1042"/>
      <c r="B245" s="949"/>
      <c r="C245" s="949"/>
      <c r="D245" s="949"/>
      <c r="E245" s="949"/>
      <c r="F245" s="950"/>
      <c r="G245" s="954"/>
      <c r="H245" s="955"/>
      <c r="I245" s="955"/>
      <c r="J245" s="955"/>
      <c r="K245" s="956"/>
    </row>
    <row r="246" spans="1:11" x14ac:dyDescent="0.25">
      <c r="A246" s="909" t="s">
        <v>805</v>
      </c>
      <c r="B246" s="910"/>
      <c r="C246" s="910"/>
      <c r="D246" s="910"/>
      <c r="E246" s="910"/>
      <c r="F246" s="911"/>
      <c r="G246" s="909" t="s">
        <v>806</v>
      </c>
      <c r="H246" s="910"/>
      <c r="I246" s="910"/>
      <c r="J246" s="910"/>
      <c r="K246" s="911"/>
    </row>
    <row r="247" spans="1:11" x14ac:dyDescent="0.25">
      <c r="A247" s="912"/>
      <c r="B247" s="913"/>
      <c r="C247" s="913"/>
      <c r="D247" s="913"/>
      <c r="E247" s="913"/>
      <c r="F247" s="914"/>
      <c r="G247" s="912"/>
      <c r="H247" s="913"/>
      <c r="I247" s="913"/>
      <c r="J247" s="913"/>
      <c r="K247" s="914"/>
    </row>
    <row r="248" spans="1:11" x14ac:dyDescent="0.25">
      <c r="A248" s="912"/>
      <c r="B248" s="913"/>
      <c r="C248" s="913"/>
      <c r="D248" s="913"/>
      <c r="E248" s="913"/>
      <c r="F248" s="914"/>
      <c r="G248" s="912"/>
      <c r="H248" s="913"/>
      <c r="I248" s="913"/>
      <c r="J248" s="913"/>
      <c r="K248" s="914"/>
    </row>
    <row r="249" spans="1:11" x14ac:dyDescent="0.25">
      <c r="A249" s="912"/>
      <c r="B249" s="913"/>
      <c r="C249" s="913"/>
      <c r="D249" s="913"/>
      <c r="E249" s="913"/>
      <c r="F249" s="914"/>
      <c r="G249" s="912"/>
      <c r="H249" s="913"/>
      <c r="I249" s="913"/>
      <c r="J249" s="913"/>
      <c r="K249" s="914"/>
    </row>
    <row r="250" spans="1:11" x14ac:dyDescent="0.25">
      <c r="A250" s="912"/>
      <c r="B250" s="913"/>
      <c r="C250" s="913"/>
      <c r="D250" s="913"/>
      <c r="E250" s="913"/>
      <c r="F250" s="914"/>
      <c r="G250" s="912"/>
      <c r="H250" s="913"/>
      <c r="I250" s="913"/>
      <c r="J250" s="913"/>
      <c r="K250" s="914"/>
    </row>
    <row r="251" spans="1:11" x14ac:dyDescent="0.25">
      <c r="A251" s="912"/>
      <c r="B251" s="913"/>
      <c r="C251" s="913"/>
      <c r="D251" s="913"/>
      <c r="E251" s="913"/>
      <c r="F251" s="914"/>
      <c r="G251" s="912"/>
      <c r="H251" s="913"/>
      <c r="I251" s="913"/>
      <c r="J251" s="913"/>
      <c r="K251" s="914"/>
    </row>
    <row r="252" spans="1:11" x14ac:dyDescent="0.25">
      <c r="A252" s="912"/>
      <c r="B252" s="913"/>
      <c r="C252" s="913"/>
      <c r="D252" s="913"/>
      <c r="E252" s="913"/>
      <c r="F252" s="914"/>
      <c r="G252" s="912"/>
      <c r="H252" s="913"/>
      <c r="I252" s="913"/>
      <c r="J252" s="913"/>
      <c r="K252" s="914"/>
    </row>
    <row r="253" spans="1:11" x14ac:dyDescent="0.25">
      <c r="A253" s="912"/>
      <c r="B253" s="913"/>
      <c r="C253" s="913"/>
      <c r="D253" s="913"/>
      <c r="E253" s="913"/>
      <c r="F253" s="914"/>
      <c r="G253" s="912"/>
      <c r="H253" s="913"/>
      <c r="I253" s="913"/>
      <c r="J253" s="913"/>
      <c r="K253" s="914"/>
    </row>
    <row r="254" spans="1:11" x14ac:dyDescent="0.25">
      <c r="A254" s="912"/>
      <c r="B254" s="913"/>
      <c r="C254" s="913"/>
      <c r="D254" s="913"/>
      <c r="E254" s="913"/>
      <c r="F254" s="914"/>
      <c r="G254" s="912"/>
      <c r="H254" s="913"/>
      <c r="I254" s="913"/>
      <c r="J254" s="913"/>
      <c r="K254" s="914"/>
    </row>
    <row r="255" spans="1:11" x14ac:dyDescent="0.25">
      <c r="A255" s="912"/>
      <c r="B255" s="913"/>
      <c r="C255" s="913"/>
      <c r="D255" s="913"/>
      <c r="E255" s="913"/>
      <c r="F255" s="914"/>
      <c r="G255" s="912"/>
      <c r="H255" s="913"/>
      <c r="I255" s="913"/>
      <c r="J255" s="913"/>
      <c r="K255" s="914"/>
    </row>
    <row r="256" spans="1:11" x14ac:dyDescent="0.25">
      <c r="A256" s="912"/>
      <c r="B256" s="913"/>
      <c r="C256" s="913"/>
      <c r="D256" s="913"/>
      <c r="E256" s="913"/>
      <c r="F256" s="914"/>
      <c r="G256" s="912"/>
      <c r="H256" s="913"/>
      <c r="I256" s="913"/>
      <c r="J256" s="913"/>
      <c r="K256" s="914"/>
    </row>
    <row r="257" spans="1:11" x14ac:dyDescent="0.25">
      <c r="A257" s="912"/>
      <c r="B257" s="913"/>
      <c r="C257" s="913"/>
      <c r="D257" s="913"/>
      <c r="E257" s="913"/>
      <c r="F257" s="914"/>
      <c r="G257" s="912"/>
      <c r="H257" s="913"/>
      <c r="I257" s="913"/>
      <c r="J257" s="913"/>
      <c r="K257" s="914"/>
    </row>
    <row r="258" spans="1:11" x14ac:dyDescent="0.25">
      <c r="A258" s="912"/>
      <c r="B258" s="913"/>
      <c r="C258" s="913"/>
      <c r="D258" s="913"/>
      <c r="E258" s="913"/>
      <c r="F258" s="914"/>
      <c r="G258" s="912"/>
      <c r="H258" s="913"/>
      <c r="I258" s="913"/>
      <c r="J258" s="913"/>
      <c r="K258" s="914"/>
    </row>
    <row r="259" spans="1:11" ht="15.75" thickBot="1" x14ac:dyDescent="0.3">
      <c r="A259" s="912"/>
      <c r="B259" s="913"/>
      <c r="C259" s="913"/>
      <c r="D259" s="913"/>
      <c r="E259" s="913"/>
      <c r="F259" s="914"/>
      <c r="G259" s="912"/>
      <c r="H259" s="913"/>
      <c r="I259" s="913"/>
      <c r="J259" s="913"/>
      <c r="K259" s="914"/>
    </row>
    <row r="260" spans="1:11" x14ac:dyDescent="0.25">
      <c r="A260" s="951" t="s">
        <v>1058</v>
      </c>
      <c r="B260" s="952"/>
      <c r="C260" s="952"/>
      <c r="D260" s="952"/>
      <c r="E260" s="952"/>
      <c r="F260" s="953"/>
      <c r="G260" s="951" t="s">
        <v>1059</v>
      </c>
      <c r="H260" s="952"/>
      <c r="I260" s="952"/>
      <c r="J260" s="952"/>
      <c r="K260" s="953"/>
    </row>
    <row r="261" spans="1:11" ht="15.75" thickBot="1" x14ac:dyDescent="0.3">
      <c r="A261" s="954"/>
      <c r="B261" s="955"/>
      <c r="C261" s="955"/>
      <c r="D261" s="955"/>
      <c r="E261" s="955"/>
      <c r="F261" s="956"/>
      <c r="G261" s="954"/>
      <c r="H261" s="955"/>
      <c r="I261" s="955"/>
      <c r="J261" s="955"/>
      <c r="K261" s="956"/>
    </row>
    <row r="262" spans="1:11" x14ac:dyDescent="0.25">
      <c r="A262" s="912"/>
      <c r="B262" s="913"/>
      <c r="C262" s="913"/>
      <c r="D262" s="913"/>
      <c r="E262" s="913"/>
      <c r="F262" s="914"/>
      <c r="G262" s="912" t="s">
        <v>659</v>
      </c>
      <c r="H262" s="913"/>
      <c r="I262" s="913"/>
      <c r="J262" s="913"/>
      <c r="K262" s="914"/>
    </row>
    <row r="263" spans="1:11" x14ac:dyDescent="0.25">
      <c r="A263" s="912"/>
      <c r="B263" s="913"/>
      <c r="C263" s="913"/>
      <c r="D263" s="913"/>
      <c r="E263" s="913"/>
      <c r="F263" s="914"/>
      <c r="G263" s="912"/>
      <c r="H263" s="913"/>
      <c r="I263" s="913"/>
      <c r="J263" s="913"/>
      <c r="K263" s="914"/>
    </row>
    <row r="264" spans="1:11" x14ac:dyDescent="0.25">
      <c r="A264" s="912"/>
      <c r="B264" s="913"/>
      <c r="C264" s="913"/>
      <c r="D264" s="913"/>
      <c r="E264" s="913"/>
      <c r="F264" s="914"/>
      <c r="G264" s="912"/>
      <c r="H264" s="913"/>
      <c r="I264" s="913"/>
      <c r="J264" s="913"/>
      <c r="K264" s="914"/>
    </row>
    <row r="265" spans="1:11" x14ac:dyDescent="0.25">
      <c r="A265" s="912"/>
      <c r="B265" s="913"/>
      <c r="C265" s="913"/>
      <c r="D265" s="913"/>
      <c r="E265" s="913"/>
      <c r="F265" s="914"/>
      <c r="G265" s="912"/>
      <c r="H265" s="913"/>
      <c r="I265" s="913"/>
      <c r="J265" s="913"/>
      <c r="K265" s="914"/>
    </row>
    <row r="266" spans="1:11" x14ac:dyDescent="0.25">
      <c r="A266" s="912"/>
      <c r="B266" s="913"/>
      <c r="C266" s="913"/>
      <c r="D266" s="913"/>
      <c r="E266" s="913"/>
      <c r="F266" s="914"/>
      <c r="G266" s="912"/>
      <c r="H266" s="913"/>
      <c r="I266" s="913"/>
      <c r="J266" s="913"/>
      <c r="K266" s="914"/>
    </row>
    <row r="267" spans="1:11" x14ac:dyDescent="0.25">
      <c r="A267" s="912"/>
      <c r="B267" s="913"/>
      <c r="C267" s="913"/>
      <c r="D267" s="913"/>
      <c r="E267" s="913"/>
      <c r="F267" s="914"/>
      <c r="G267" s="912"/>
      <c r="H267" s="913"/>
      <c r="I267" s="913"/>
      <c r="J267" s="913"/>
      <c r="K267" s="914"/>
    </row>
    <row r="268" spans="1:11" x14ac:dyDescent="0.25">
      <c r="A268" s="912"/>
      <c r="B268" s="913"/>
      <c r="C268" s="913"/>
      <c r="D268" s="913"/>
      <c r="E268" s="913"/>
      <c r="F268" s="914"/>
      <c r="G268" s="912"/>
      <c r="H268" s="913"/>
      <c r="I268" s="913"/>
      <c r="J268" s="913"/>
      <c r="K268" s="914"/>
    </row>
    <row r="269" spans="1:11" x14ac:dyDescent="0.25">
      <c r="A269" s="912"/>
      <c r="B269" s="913"/>
      <c r="C269" s="913"/>
      <c r="D269" s="913"/>
      <c r="E269" s="913"/>
      <c r="F269" s="914"/>
      <c r="G269" s="912"/>
      <c r="H269" s="913"/>
      <c r="I269" s="913"/>
      <c r="J269" s="913"/>
      <c r="K269" s="914"/>
    </row>
    <row r="270" spans="1:11" x14ac:dyDescent="0.25">
      <c r="A270" s="912"/>
      <c r="B270" s="913"/>
      <c r="C270" s="913"/>
      <c r="D270" s="913"/>
      <c r="E270" s="913"/>
      <c r="F270" s="914"/>
      <c r="G270" s="912"/>
      <c r="H270" s="913"/>
      <c r="I270" s="913"/>
      <c r="J270" s="913"/>
      <c r="K270" s="914"/>
    </row>
    <row r="271" spans="1:11" x14ac:dyDescent="0.25">
      <c r="A271" s="912"/>
      <c r="B271" s="913"/>
      <c r="C271" s="913"/>
      <c r="D271" s="913"/>
      <c r="E271" s="913"/>
      <c r="F271" s="914"/>
      <c r="G271" s="912"/>
      <c r="H271" s="913"/>
      <c r="I271" s="913"/>
      <c r="J271" s="913"/>
      <c r="K271" s="914"/>
    </row>
    <row r="272" spans="1:11" x14ac:dyDescent="0.25">
      <c r="A272" s="912"/>
      <c r="B272" s="913"/>
      <c r="C272" s="913"/>
      <c r="D272" s="913"/>
      <c r="E272" s="913"/>
      <c r="F272" s="914"/>
      <c r="G272" s="912"/>
      <c r="H272" s="913"/>
      <c r="I272" s="913"/>
      <c r="J272" s="913"/>
      <c r="K272" s="914"/>
    </row>
    <row r="273" spans="1:11" x14ac:dyDescent="0.25">
      <c r="A273" s="912"/>
      <c r="B273" s="913"/>
      <c r="C273" s="913"/>
      <c r="D273" s="913"/>
      <c r="E273" s="913"/>
      <c r="F273" s="914"/>
      <c r="G273" s="912"/>
      <c r="H273" s="913"/>
      <c r="I273" s="913"/>
      <c r="J273" s="913"/>
      <c r="K273" s="914"/>
    </row>
    <row r="274" spans="1:11" x14ac:dyDescent="0.25">
      <c r="A274" s="912"/>
      <c r="B274" s="913"/>
      <c r="C274" s="913"/>
      <c r="D274" s="913"/>
      <c r="E274" s="913"/>
      <c r="F274" s="914"/>
      <c r="G274" s="912"/>
      <c r="H274" s="913"/>
      <c r="I274" s="913"/>
      <c r="J274" s="913"/>
      <c r="K274" s="914"/>
    </row>
    <row r="275" spans="1:11" ht="15.75" thickBot="1" x14ac:dyDescent="0.3">
      <c r="A275" s="912"/>
      <c r="B275" s="913"/>
      <c r="C275" s="913"/>
      <c r="D275" s="913"/>
      <c r="E275" s="913"/>
      <c r="F275" s="914"/>
      <c r="G275" s="912"/>
      <c r="H275" s="913"/>
      <c r="I275" s="913"/>
      <c r="J275" s="913"/>
      <c r="K275" s="914"/>
    </row>
    <row r="276" spans="1:11" x14ac:dyDescent="0.25">
      <c r="A276" s="1041" t="s">
        <v>1060</v>
      </c>
      <c r="B276" s="947"/>
      <c r="C276" s="947"/>
      <c r="D276" s="947"/>
      <c r="E276" s="947"/>
      <c r="F276" s="948"/>
      <c r="G276" s="951" t="s">
        <v>1061</v>
      </c>
      <c r="H276" s="952"/>
      <c r="I276" s="952"/>
      <c r="J276" s="952"/>
      <c r="K276" s="953"/>
    </row>
    <row r="277" spans="1:11" ht="15.75" thickBot="1" x14ac:dyDescent="0.3">
      <c r="A277" s="1042"/>
      <c r="B277" s="949"/>
      <c r="C277" s="949"/>
      <c r="D277" s="949"/>
      <c r="E277" s="949"/>
      <c r="F277" s="950"/>
      <c r="G277" s="954"/>
      <c r="H277" s="955"/>
      <c r="I277" s="955"/>
      <c r="J277" s="955"/>
      <c r="K277" s="956"/>
    </row>
    <row r="278" spans="1:11" x14ac:dyDescent="0.25">
      <c r="A278" s="909" t="s">
        <v>803</v>
      </c>
      <c r="B278" s="910"/>
      <c r="C278" s="910"/>
      <c r="D278" s="910"/>
      <c r="E278" s="910"/>
      <c r="F278" s="911"/>
      <c r="G278" s="909"/>
      <c r="H278" s="910"/>
      <c r="I278" s="910"/>
      <c r="J278" s="910"/>
      <c r="K278" s="911"/>
    </row>
    <row r="279" spans="1:11" x14ac:dyDescent="0.25">
      <c r="A279" s="912"/>
      <c r="B279" s="913"/>
      <c r="C279" s="913"/>
      <c r="D279" s="913"/>
      <c r="E279" s="913"/>
      <c r="F279" s="914"/>
      <c r="G279" s="912"/>
      <c r="H279" s="913"/>
      <c r="I279" s="913"/>
      <c r="J279" s="913"/>
      <c r="K279" s="914"/>
    </row>
    <row r="280" spans="1:11" x14ac:dyDescent="0.25">
      <c r="A280" s="912"/>
      <c r="B280" s="913"/>
      <c r="C280" s="913"/>
      <c r="D280" s="913"/>
      <c r="E280" s="913"/>
      <c r="F280" s="914"/>
      <c r="G280" s="912"/>
      <c r="H280" s="913"/>
      <c r="I280" s="913"/>
      <c r="J280" s="913"/>
      <c r="K280" s="914"/>
    </row>
    <row r="281" spans="1:11" x14ac:dyDescent="0.25">
      <c r="A281" s="912"/>
      <c r="B281" s="913"/>
      <c r="C281" s="913"/>
      <c r="D281" s="913"/>
      <c r="E281" s="913"/>
      <c r="F281" s="914"/>
      <c r="G281" s="912"/>
      <c r="H281" s="913"/>
      <c r="I281" s="913"/>
      <c r="J281" s="913"/>
      <c r="K281" s="914"/>
    </row>
    <row r="282" spans="1:11" x14ac:dyDescent="0.25">
      <c r="A282" s="912"/>
      <c r="B282" s="913"/>
      <c r="C282" s="913"/>
      <c r="D282" s="913"/>
      <c r="E282" s="913"/>
      <c r="F282" s="914"/>
      <c r="G282" s="912"/>
      <c r="H282" s="913"/>
      <c r="I282" s="913"/>
      <c r="J282" s="913"/>
      <c r="K282" s="914"/>
    </row>
    <row r="283" spans="1:11" x14ac:dyDescent="0.25">
      <c r="A283" s="912"/>
      <c r="B283" s="913"/>
      <c r="C283" s="913"/>
      <c r="D283" s="913"/>
      <c r="E283" s="913"/>
      <c r="F283" s="914"/>
      <c r="G283" s="912"/>
      <c r="H283" s="913"/>
      <c r="I283" s="913"/>
      <c r="J283" s="913"/>
      <c r="K283" s="914"/>
    </row>
    <row r="284" spans="1:11" x14ac:dyDescent="0.25">
      <c r="A284" s="912"/>
      <c r="B284" s="913"/>
      <c r="C284" s="913"/>
      <c r="D284" s="913"/>
      <c r="E284" s="913"/>
      <c r="F284" s="914"/>
      <c r="G284" s="912"/>
      <c r="H284" s="913"/>
      <c r="I284" s="913"/>
      <c r="J284" s="913"/>
      <c r="K284" s="914"/>
    </row>
    <row r="285" spans="1:11" x14ac:dyDescent="0.25">
      <c r="A285" s="912"/>
      <c r="B285" s="913"/>
      <c r="C285" s="913"/>
      <c r="D285" s="913"/>
      <c r="E285" s="913"/>
      <c r="F285" s="914"/>
      <c r="G285" s="912"/>
      <c r="H285" s="913"/>
      <c r="I285" s="913"/>
      <c r="J285" s="913"/>
      <c r="K285" s="914"/>
    </row>
    <row r="286" spans="1:11" x14ac:dyDescent="0.25">
      <c r="A286" s="912"/>
      <c r="B286" s="913"/>
      <c r="C286" s="913"/>
      <c r="D286" s="913"/>
      <c r="E286" s="913"/>
      <c r="F286" s="914"/>
      <c r="G286" s="912"/>
      <c r="H286" s="913"/>
      <c r="I286" s="913"/>
      <c r="J286" s="913"/>
      <c r="K286" s="914"/>
    </row>
    <row r="287" spans="1:11" x14ac:dyDescent="0.25">
      <c r="A287" s="912"/>
      <c r="B287" s="913"/>
      <c r="C287" s="913"/>
      <c r="D287" s="913"/>
      <c r="E287" s="913"/>
      <c r="F287" s="914"/>
      <c r="G287" s="912"/>
      <c r="H287" s="913"/>
      <c r="I287" s="913"/>
      <c r="J287" s="913"/>
      <c r="K287" s="914"/>
    </row>
    <row r="288" spans="1:11" x14ac:dyDescent="0.25">
      <c r="A288" s="912"/>
      <c r="B288" s="913"/>
      <c r="C288" s="913"/>
      <c r="D288" s="913"/>
      <c r="E288" s="913"/>
      <c r="F288" s="914"/>
      <c r="G288" s="912"/>
      <c r="H288" s="913"/>
      <c r="I288" s="913"/>
      <c r="J288" s="913"/>
      <c r="K288" s="914"/>
    </row>
    <row r="289" spans="1:11" x14ac:dyDescent="0.25">
      <c r="A289" s="912"/>
      <c r="B289" s="913"/>
      <c r="C289" s="913"/>
      <c r="D289" s="913"/>
      <c r="E289" s="913"/>
      <c r="F289" s="914"/>
      <c r="G289" s="912"/>
      <c r="H289" s="913"/>
      <c r="I289" s="913"/>
      <c r="J289" s="913"/>
      <c r="K289" s="914"/>
    </row>
    <row r="290" spans="1:11" x14ac:dyDescent="0.25">
      <c r="A290" s="912"/>
      <c r="B290" s="913"/>
      <c r="C290" s="913"/>
      <c r="D290" s="913"/>
      <c r="E290" s="913"/>
      <c r="F290" s="914"/>
      <c r="G290" s="912"/>
      <c r="H290" s="913"/>
      <c r="I290" s="913"/>
      <c r="J290" s="913"/>
      <c r="K290" s="914"/>
    </row>
    <row r="291" spans="1:11" ht="15.75" thickBot="1" x14ac:dyDescent="0.3">
      <c r="A291" s="912"/>
      <c r="B291" s="913"/>
      <c r="C291" s="913"/>
      <c r="D291" s="913"/>
      <c r="E291" s="913"/>
      <c r="F291" s="914"/>
      <c r="G291" s="912"/>
      <c r="H291" s="913"/>
      <c r="I291" s="913"/>
      <c r="J291" s="913"/>
      <c r="K291" s="914"/>
    </row>
    <row r="292" spans="1:11" x14ac:dyDescent="0.25">
      <c r="A292" s="1041" t="s">
        <v>839</v>
      </c>
      <c r="B292" s="947"/>
      <c r="C292" s="947"/>
      <c r="D292" s="947"/>
      <c r="E292" s="947"/>
      <c r="F292" s="948"/>
      <c r="G292" s="951" t="s">
        <v>839</v>
      </c>
      <c r="H292" s="952"/>
      <c r="I292" s="952"/>
      <c r="J292" s="952"/>
      <c r="K292" s="953"/>
    </row>
    <row r="293" spans="1:11" ht="15.75" thickBot="1" x14ac:dyDescent="0.3">
      <c r="A293" s="1042"/>
      <c r="B293" s="949"/>
      <c r="C293" s="949"/>
      <c r="D293" s="949"/>
      <c r="E293" s="949"/>
      <c r="F293" s="950"/>
      <c r="G293" s="954"/>
      <c r="H293" s="955"/>
      <c r="I293" s="955"/>
      <c r="J293" s="955"/>
      <c r="K293" s="956"/>
    </row>
    <row r="294" spans="1:11" x14ac:dyDescent="0.25">
      <c r="A294" s="909" t="s">
        <v>805</v>
      </c>
      <c r="B294" s="910"/>
      <c r="C294" s="910"/>
      <c r="D294" s="910"/>
      <c r="E294" s="910"/>
      <c r="F294" s="911"/>
      <c r="G294" s="909" t="s">
        <v>806</v>
      </c>
      <c r="H294" s="910"/>
      <c r="I294" s="910"/>
      <c r="J294" s="910"/>
      <c r="K294" s="911"/>
    </row>
    <row r="295" spans="1:11" x14ac:dyDescent="0.25">
      <c r="A295" s="912"/>
      <c r="B295" s="913"/>
      <c r="C295" s="913"/>
      <c r="D295" s="913"/>
      <c r="E295" s="913"/>
      <c r="F295" s="914"/>
      <c r="G295" s="912"/>
      <c r="H295" s="913"/>
      <c r="I295" s="913"/>
      <c r="J295" s="913"/>
      <c r="K295" s="914"/>
    </row>
    <row r="296" spans="1:11" x14ac:dyDescent="0.25">
      <c r="A296" s="912"/>
      <c r="B296" s="913"/>
      <c r="C296" s="913"/>
      <c r="D296" s="913"/>
      <c r="E296" s="913"/>
      <c r="F296" s="914"/>
      <c r="G296" s="912"/>
      <c r="H296" s="913"/>
      <c r="I296" s="913"/>
      <c r="J296" s="913"/>
      <c r="K296" s="914"/>
    </row>
    <row r="297" spans="1:11" x14ac:dyDescent="0.25">
      <c r="A297" s="912"/>
      <c r="B297" s="913"/>
      <c r="C297" s="913"/>
      <c r="D297" s="913"/>
      <c r="E297" s="913"/>
      <c r="F297" s="914"/>
      <c r="G297" s="912"/>
      <c r="H297" s="913"/>
      <c r="I297" s="913"/>
      <c r="J297" s="913"/>
      <c r="K297" s="914"/>
    </row>
    <row r="298" spans="1:11" x14ac:dyDescent="0.25">
      <c r="A298" s="912"/>
      <c r="B298" s="913"/>
      <c r="C298" s="913"/>
      <c r="D298" s="913"/>
      <c r="E298" s="913"/>
      <c r="F298" s="914"/>
      <c r="G298" s="912"/>
      <c r="H298" s="913"/>
      <c r="I298" s="913"/>
      <c r="J298" s="913"/>
      <c r="K298" s="914"/>
    </row>
    <row r="299" spans="1:11" x14ac:dyDescent="0.25">
      <c r="A299" s="912"/>
      <c r="B299" s="913"/>
      <c r="C299" s="913"/>
      <c r="D299" s="913"/>
      <c r="E299" s="913"/>
      <c r="F299" s="914"/>
      <c r="G299" s="912"/>
      <c r="H299" s="913"/>
      <c r="I299" s="913"/>
      <c r="J299" s="913"/>
      <c r="K299" s="914"/>
    </row>
    <row r="300" spans="1:11" x14ac:dyDescent="0.25">
      <c r="A300" s="912"/>
      <c r="B300" s="913"/>
      <c r="C300" s="913"/>
      <c r="D300" s="913"/>
      <c r="E300" s="913"/>
      <c r="F300" s="914"/>
      <c r="G300" s="912"/>
      <c r="H300" s="913"/>
      <c r="I300" s="913"/>
      <c r="J300" s="913"/>
      <c r="K300" s="914"/>
    </row>
    <row r="301" spans="1:11" x14ac:dyDescent="0.25">
      <c r="A301" s="912"/>
      <c r="B301" s="913"/>
      <c r="C301" s="913"/>
      <c r="D301" s="913"/>
      <c r="E301" s="913"/>
      <c r="F301" s="914"/>
      <c r="G301" s="912"/>
      <c r="H301" s="913"/>
      <c r="I301" s="913"/>
      <c r="J301" s="913"/>
      <c r="K301" s="914"/>
    </row>
    <row r="302" spans="1:11" x14ac:dyDescent="0.25">
      <c r="A302" s="912"/>
      <c r="B302" s="913"/>
      <c r="C302" s="913"/>
      <c r="D302" s="913"/>
      <c r="E302" s="913"/>
      <c r="F302" s="914"/>
      <c r="G302" s="912"/>
      <c r="H302" s="913"/>
      <c r="I302" s="913"/>
      <c r="J302" s="913"/>
      <c r="K302" s="914"/>
    </row>
    <row r="303" spans="1:11" x14ac:dyDescent="0.25">
      <c r="A303" s="912"/>
      <c r="B303" s="913"/>
      <c r="C303" s="913"/>
      <c r="D303" s="913"/>
      <c r="E303" s="913"/>
      <c r="F303" s="914"/>
      <c r="G303" s="912"/>
      <c r="H303" s="913"/>
      <c r="I303" s="913"/>
      <c r="J303" s="913"/>
      <c r="K303" s="914"/>
    </row>
    <row r="304" spans="1:11" x14ac:dyDescent="0.25">
      <c r="A304" s="912"/>
      <c r="B304" s="913"/>
      <c r="C304" s="913"/>
      <c r="D304" s="913"/>
      <c r="E304" s="913"/>
      <c r="F304" s="914"/>
      <c r="G304" s="912"/>
      <c r="H304" s="913"/>
      <c r="I304" s="913"/>
      <c r="J304" s="913"/>
      <c r="K304" s="914"/>
    </row>
    <row r="305" spans="1:11" x14ac:dyDescent="0.25">
      <c r="A305" s="912"/>
      <c r="B305" s="913"/>
      <c r="C305" s="913"/>
      <c r="D305" s="913"/>
      <c r="E305" s="913"/>
      <c r="F305" s="914"/>
      <c r="G305" s="912"/>
      <c r="H305" s="913"/>
      <c r="I305" s="913"/>
      <c r="J305" s="913"/>
      <c r="K305" s="914"/>
    </row>
    <row r="306" spans="1:11" x14ac:dyDescent="0.25">
      <c r="A306" s="912"/>
      <c r="B306" s="913"/>
      <c r="C306" s="913"/>
      <c r="D306" s="913"/>
      <c r="E306" s="913"/>
      <c r="F306" s="914"/>
      <c r="G306" s="912"/>
      <c r="H306" s="913"/>
      <c r="I306" s="913"/>
      <c r="J306" s="913"/>
      <c r="K306" s="914"/>
    </row>
    <row r="307" spans="1:11" ht="15.75" thickBot="1" x14ac:dyDescent="0.3">
      <c r="A307" s="912"/>
      <c r="B307" s="913"/>
      <c r="C307" s="913"/>
      <c r="D307" s="913"/>
      <c r="E307" s="913"/>
      <c r="F307" s="914"/>
      <c r="G307" s="912"/>
      <c r="H307" s="913"/>
      <c r="I307" s="913"/>
      <c r="J307" s="913"/>
      <c r="K307" s="914"/>
    </row>
    <row r="308" spans="1:11" x14ac:dyDescent="0.25">
      <c r="A308" s="951" t="s">
        <v>1062</v>
      </c>
      <c r="B308" s="952"/>
      <c r="C308" s="952"/>
      <c r="D308" s="952"/>
      <c r="E308" s="952"/>
      <c r="F308" s="953"/>
      <c r="G308" s="951" t="s">
        <v>1063</v>
      </c>
      <c r="H308" s="952"/>
      <c r="I308" s="952"/>
      <c r="J308" s="952"/>
      <c r="K308" s="953"/>
    </row>
    <row r="309" spans="1:11" ht="15.75" thickBot="1" x14ac:dyDescent="0.3">
      <c r="A309" s="954"/>
      <c r="B309" s="955"/>
      <c r="C309" s="955"/>
      <c r="D309" s="955"/>
      <c r="E309" s="955"/>
      <c r="F309" s="956"/>
      <c r="G309" s="954"/>
      <c r="H309" s="955"/>
      <c r="I309" s="955"/>
      <c r="J309" s="955"/>
      <c r="K309" s="956"/>
    </row>
    <row r="310" spans="1:11" x14ac:dyDescent="0.25">
      <c r="A310" s="909" t="s">
        <v>805</v>
      </c>
      <c r="B310" s="910"/>
      <c r="C310" s="910"/>
      <c r="D310" s="910"/>
      <c r="E310" s="910"/>
      <c r="F310" s="911"/>
      <c r="G310" s="909" t="s">
        <v>806</v>
      </c>
      <c r="H310" s="910"/>
      <c r="I310" s="910"/>
      <c r="J310" s="910"/>
      <c r="K310" s="911"/>
    </row>
    <row r="311" spans="1:11" x14ac:dyDescent="0.25">
      <c r="A311" s="912"/>
      <c r="B311" s="913"/>
      <c r="C311" s="913"/>
      <c r="D311" s="913"/>
      <c r="E311" s="913"/>
      <c r="F311" s="914"/>
      <c r="G311" s="912"/>
      <c r="H311" s="913"/>
      <c r="I311" s="913"/>
      <c r="J311" s="913"/>
      <c r="K311" s="914"/>
    </row>
    <row r="312" spans="1:11" x14ac:dyDescent="0.25">
      <c r="A312" s="912"/>
      <c r="B312" s="913"/>
      <c r="C312" s="913"/>
      <c r="D312" s="913"/>
      <c r="E312" s="913"/>
      <c r="F312" s="914"/>
      <c r="G312" s="912"/>
      <c r="H312" s="913"/>
      <c r="I312" s="913"/>
      <c r="J312" s="913"/>
      <c r="K312" s="914"/>
    </row>
    <row r="313" spans="1:11" x14ac:dyDescent="0.25">
      <c r="A313" s="912"/>
      <c r="B313" s="913"/>
      <c r="C313" s="913"/>
      <c r="D313" s="913"/>
      <c r="E313" s="913"/>
      <c r="F313" s="914"/>
      <c r="G313" s="912"/>
      <c r="H313" s="913"/>
      <c r="I313" s="913"/>
      <c r="J313" s="913"/>
      <c r="K313" s="914"/>
    </row>
    <row r="314" spans="1:11" x14ac:dyDescent="0.25">
      <c r="A314" s="912"/>
      <c r="B314" s="913"/>
      <c r="C314" s="913"/>
      <c r="D314" s="913"/>
      <c r="E314" s="913"/>
      <c r="F314" s="914"/>
      <c r="G314" s="912"/>
      <c r="H314" s="913"/>
      <c r="I314" s="913"/>
      <c r="J314" s="913"/>
      <c r="K314" s="914"/>
    </row>
    <row r="315" spans="1:11" x14ac:dyDescent="0.25">
      <c r="A315" s="912"/>
      <c r="B315" s="913"/>
      <c r="C315" s="913"/>
      <c r="D315" s="913"/>
      <c r="E315" s="913"/>
      <c r="F315" s="914"/>
      <c r="G315" s="912"/>
      <c r="H315" s="913"/>
      <c r="I315" s="913"/>
      <c r="J315" s="913"/>
      <c r="K315" s="914"/>
    </row>
    <row r="316" spans="1:11" x14ac:dyDescent="0.25">
      <c r="A316" s="912"/>
      <c r="B316" s="913"/>
      <c r="C316" s="913"/>
      <c r="D316" s="913"/>
      <c r="E316" s="913"/>
      <c r="F316" s="914"/>
      <c r="G316" s="912"/>
      <c r="H316" s="913"/>
      <c r="I316" s="913"/>
      <c r="J316" s="913"/>
      <c r="K316" s="914"/>
    </row>
    <row r="317" spans="1:11" x14ac:dyDescent="0.25">
      <c r="A317" s="912"/>
      <c r="B317" s="913"/>
      <c r="C317" s="913"/>
      <c r="D317" s="913"/>
      <c r="E317" s="913"/>
      <c r="F317" s="914"/>
      <c r="G317" s="912"/>
      <c r="H317" s="913"/>
      <c r="I317" s="913"/>
      <c r="J317" s="913"/>
      <c r="K317" s="914"/>
    </row>
    <row r="318" spans="1:11" x14ac:dyDescent="0.25">
      <c r="A318" s="912"/>
      <c r="B318" s="913"/>
      <c r="C318" s="913"/>
      <c r="D318" s="913"/>
      <c r="E318" s="913"/>
      <c r="F318" s="914"/>
      <c r="G318" s="912"/>
      <c r="H318" s="913"/>
      <c r="I318" s="913"/>
      <c r="J318" s="913"/>
      <c r="K318" s="914"/>
    </row>
    <row r="319" spans="1:11" x14ac:dyDescent="0.25">
      <c r="A319" s="912"/>
      <c r="B319" s="913"/>
      <c r="C319" s="913"/>
      <c r="D319" s="913"/>
      <c r="E319" s="913"/>
      <c r="F319" s="914"/>
      <c r="G319" s="912"/>
      <c r="H319" s="913"/>
      <c r="I319" s="913"/>
      <c r="J319" s="913"/>
      <c r="K319" s="914"/>
    </row>
    <row r="320" spans="1:11" x14ac:dyDescent="0.25">
      <c r="A320" s="912"/>
      <c r="B320" s="913"/>
      <c r="C320" s="913"/>
      <c r="D320" s="913"/>
      <c r="E320" s="913"/>
      <c r="F320" s="914"/>
      <c r="G320" s="912"/>
      <c r="H320" s="913"/>
      <c r="I320" s="913"/>
      <c r="J320" s="913"/>
      <c r="K320" s="914"/>
    </row>
    <row r="321" spans="1:11" x14ac:dyDescent="0.25">
      <c r="A321" s="912"/>
      <c r="B321" s="913"/>
      <c r="C321" s="913"/>
      <c r="D321" s="913"/>
      <c r="E321" s="913"/>
      <c r="F321" s="914"/>
      <c r="G321" s="912"/>
      <c r="H321" s="913"/>
      <c r="I321" s="913"/>
      <c r="J321" s="913"/>
      <c r="K321" s="914"/>
    </row>
    <row r="322" spans="1:11" x14ac:dyDescent="0.25">
      <c r="A322" s="912"/>
      <c r="B322" s="913"/>
      <c r="C322" s="913"/>
      <c r="D322" s="913"/>
      <c r="E322" s="913"/>
      <c r="F322" s="914"/>
      <c r="G322" s="912"/>
      <c r="H322" s="913"/>
      <c r="I322" s="913"/>
      <c r="J322" s="913"/>
      <c r="K322" s="914"/>
    </row>
    <row r="323" spans="1:11" ht="15.75" thickBot="1" x14ac:dyDescent="0.3">
      <c r="A323" s="912"/>
      <c r="B323" s="913"/>
      <c r="C323" s="913"/>
      <c r="D323" s="913"/>
      <c r="E323" s="913"/>
      <c r="F323" s="914"/>
      <c r="G323" s="912"/>
      <c r="H323" s="913"/>
      <c r="I323" s="913"/>
      <c r="J323" s="913"/>
      <c r="K323" s="914"/>
    </row>
    <row r="324" spans="1:11" x14ac:dyDescent="0.25">
      <c r="A324" s="951" t="s">
        <v>1064</v>
      </c>
      <c r="B324" s="952"/>
      <c r="C324" s="952"/>
      <c r="D324" s="952"/>
      <c r="E324" s="952"/>
      <c r="F324" s="953"/>
      <c r="G324" s="951" t="s">
        <v>1065</v>
      </c>
      <c r="H324" s="952"/>
      <c r="I324" s="952"/>
      <c r="J324" s="952"/>
      <c r="K324" s="953"/>
    </row>
    <row r="325" spans="1:11" ht="15.75" thickBot="1" x14ac:dyDescent="0.3">
      <c r="A325" s="954"/>
      <c r="B325" s="955"/>
      <c r="C325" s="955"/>
      <c r="D325" s="955"/>
      <c r="E325" s="955"/>
      <c r="F325" s="956"/>
      <c r="G325" s="954"/>
      <c r="H325" s="955"/>
      <c r="I325" s="955"/>
      <c r="J325" s="955"/>
      <c r="K325" s="956"/>
    </row>
  </sheetData>
  <mergeCells count="87">
    <mergeCell ref="A324:F325"/>
    <mergeCell ref="G324:K325"/>
    <mergeCell ref="A294:F307"/>
    <mergeCell ref="G294:K307"/>
    <mergeCell ref="A308:F309"/>
    <mergeCell ref="G308:K309"/>
    <mergeCell ref="A310:F323"/>
    <mergeCell ref="G310:K323"/>
    <mergeCell ref="A276:F277"/>
    <mergeCell ref="G276:K277"/>
    <mergeCell ref="A278:F291"/>
    <mergeCell ref="G278:K291"/>
    <mergeCell ref="A292:F293"/>
    <mergeCell ref="G292:K293"/>
    <mergeCell ref="A246:F259"/>
    <mergeCell ref="G246:K259"/>
    <mergeCell ref="A260:F261"/>
    <mergeCell ref="G260:K261"/>
    <mergeCell ref="A262:F275"/>
    <mergeCell ref="G262:K275"/>
    <mergeCell ref="A228:F229"/>
    <mergeCell ref="G228:K229"/>
    <mergeCell ref="A230:F243"/>
    <mergeCell ref="G230:K243"/>
    <mergeCell ref="A244:F245"/>
    <mergeCell ref="G244:K245"/>
    <mergeCell ref="A198:F211"/>
    <mergeCell ref="G198:K211"/>
    <mergeCell ref="A212:F213"/>
    <mergeCell ref="G212:K213"/>
    <mergeCell ref="A214:F227"/>
    <mergeCell ref="G214:K227"/>
    <mergeCell ref="A180:F181"/>
    <mergeCell ref="G180:K181"/>
    <mergeCell ref="A182:F195"/>
    <mergeCell ref="G182:K195"/>
    <mergeCell ref="A196:F197"/>
    <mergeCell ref="G196:K197"/>
    <mergeCell ref="A150:F163"/>
    <mergeCell ref="G150:K163"/>
    <mergeCell ref="A164:F165"/>
    <mergeCell ref="G164:K165"/>
    <mergeCell ref="A166:F179"/>
    <mergeCell ref="G166:K179"/>
    <mergeCell ref="A132:F133"/>
    <mergeCell ref="G132:K133"/>
    <mergeCell ref="A134:F147"/>
    <mergeCell ref="G134:K147"/>
    <mergeCell ref="A148:F149"/>
    <mergeCell ref="G148:K149"/>
    <mergeCell ref="A102:F115"/>
    <mergeCell ref="G102:K115"/>
    <mergeCell ref="A116:F117"/>
    <mergeCell ref="G116:K117"/>
    <mergeCell ref="A118:F131"/>
    <mergeCell ref="G118:K131"/>
    <mergeCell ref="A84:F85"/>
    <mergeCell ref="G84:K85"/>
    <mergeCell ref="A86:F99"/>
    <mergeCell ref="G86:K99"/>
    <mergeCell ref="A100:F101"/>
    <mergeCell ref="G100:K101"/>
    <mergeCell ref="A54:F67"/>
    <mergeCell ref="G54:K67"/>
    <mergeCell ref="A68:F69"/>
    <mergeCell ref="G68:K69"/>
    <mergeCell ref="A70:F83"/>
    <mergeCell ref="G70:K83"/>
    <mergeCell ref="A36:F37"/>
    <mergeCell ref="G36:K37"/>
    <mergeCell ref="A38:F51"/>
    <mergeCell ref="G38:K51"/>
    <mergeCell ref="A52:F53"/>
    <mergeCell ref="G52:K53"/>
    <mergeCell ref="A6:F19"/>
    <mergeCell ref="G6:K19"/>
    <mergeCell ref="A20:F21"/>
    <mergeCell ref="G20:K21"/>
    <mergeCell ref="A22:F35"/>
    <mergeCell ref="G22:K35"/>
    <mergeCell ref="A1:K2"/>
    <mergeCell ref="A3:D3"/>
    <mergeCell ref="F3:H3"/>
    <mergeCell ref="I3:K3"/>
    <mergeCell ref="A4:G5"/>
    <mergeCell ref="J4:K4"/>
    <mergeCell ref="J5:K5"/>
  </mergeCells>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M101"/>
  <sheetViews>
    <sheetView view="pageBreakPreview" topLeftCell="A28" zoomScaleNormal="100" zoomScaleSheetLayoutView="100" zoomScalePageLayoutView="110" workbookViewId="0">
      <selection activeCell="H84" sqref="H84:L85"/>
    </sheetView>
  </sheetViews>
  <sheetFormatPr baseColWidth="10" defaultColWidth="11.42578125" defaultRowHeight="15" x14ac:dyDescent="0.25"/>
  <cols>
    <col min="1" max="1" width="3.7109375" style="135" customWidth="1"/>
    <col min="2" max="2" width="4.7109375" style="135" customWidth="1"/>
    <col min="3" max="3" width="8.28515625" style="135" customWidth="1"/>
    <col min="4" max="4" width="8" style="135" customWidth="1"/>
    <col min="5" max="5" width="11.42578125" style="135"/>
    <col min="6" max="6" width="12" style="135" customWidth="1"/>
    <col min="7" max="7" width="9.5703125" style="135" customWidth="1"/>
    <col min="8" max="8" width="8.5703125" style="135" customWidth="1"/>
    <col min="9" max="9" width="22.42578125" style="135" customWidth="1"/>
    <col min="10" max="10" width="13" style="135" customWidth="1"/>
    <col min="11" max="11" width="13.42578125" style="135" customWidth="1"/>
    <col min="12" max="12" width="9.5703125" style="135" customWidth="1"/>
    <col min="13" max="13" width="11.42578125" style="135" hidden="1" customWidth="1"/>
    <col min="14" max="16384" width="11.42578125" style="135"/>
  </cols>
  <sheetData>
    <row r="1" spans="2:12" ht="27.75" customHeight="1" x14ac:dyDescent="0.25">
      <c r="B1" s="927" t="s">
        <v>386</v>
      </c>
      <c r="C1" s="928"/>
      <c r="D1" s="928"/>
      <c r="E1" s="928"/>
      <c r="F1" s="928"/>
      <c r="G1" s="928"/>
      <c r="H1" s="928"/>
      <c r="I1" s="928"/>
      <c r="J1" s="928"/>
      <c r="K1" s="928"/>
      <c r="L1" s="929"/>
    </row>
    <row r="2" spans="2:12" ht="11.25" customHeight="1" x14ac:dyDescent="0.25">
      <c r="B2" s="930"/>
      <c r="C2" s="931"/>
      <c r="D2" s="931"/>
      <c r="E2" s="931"/>
      <c r="F2" s="931"/>
      <c r="G2" s="931"/>
      <c r="H2" s="931"/>
      <c r="I2" s="931"/>
      <c r="J2" s="931"/>
      <c r="K2" s="931"/>
      <c r="L2" s="932"/>
    </row>
    <row r="3" spans="2:12" ht="24.95" customHeight="1" x14ac:dyDescent="0.25">
      <c r="B3" s="933" t="s">
        <v>434</v>
      </c>
      <c r="C3" s="934"/>
      <c r="D3" s="934"/>
      <c r="E3" s="935"/>
      <c r="F3" s="187">
        <v>43957</v>
      </c>
      <c r="G3" s="933" t="s">
        <v>435</v>
      </c>
      <c r="H3" s="934"/>
      <c r="I3" s="935"/>
      <c r="J3" s="966">
        <v>43963</v>
      </c>
      <c r="K3" s="934"/>
      <c r="L3" s="935"/>
    </row>
    <row r="4" spans="2:12" ht="24.95" customHeight="1" x14ac:dyDescent="0.25">
      <c r="B4" s="939" t="s">
        <v>384</v>
      </c>
      <c r="C4" s="940"/>
      <c r="D4" s="940"/>
      <c r="E4" s="940"/>
      <c r="F4" s="940"/>
      <c r="G4" s="940"/>
      <c r="H4" s="941"/>
      <c r="I4" s="195" t="s">
        <v>758</v>
      </c>
      <c r="J4" s="195" t="s">
        <v>2</v>
      </c>
      <c r="K4" s="945" t="s">
        <v>0</v>
      </c>
      <c r="L4" s="946"/>
    </row>
    <row r="5" spans="2:12" ht="24.95" customHeight="1" x14ac:dyDescent="0.25">
      <c r="B5" s="942"/>
      <c r="C5" s="943"/>
      <c r="D5" s="943"/>
      <c r="E5" s="943"/>
      <c r="F5" s="943"/>
      <c r="G5" s="943"/>
      <c r="H5" s="944"/>
      <c r="I5" s="136" t="s">
        <v>759</v>
      </c>
      <c r="J5" s="195">
        <v>2</v>
      </c>
      <c r="K5" s="945" t="s">
        <v>436</v>
      </c>
      <c r="L5" s="946"/>
    </row>
    <row r="6" spans="2:12" ht="15.75" customHeight="1" x14ac:dyDescent="0.25">
      <c r="B6" s="912" t="s">
        <v>658</v>
      </c>
      <c r="C6" s="913"/>
      <c r="D6" s="913"/>
      <c r="E6" s="913"/>
      <c r="F6" s="913"/>
      <c r="G6" s="914"/>
      <c r="H6" s="912" t="s">
        <v>659</v>
      </c>
      <c r="I6" s="913"/>
      <c r="J6" s="913"/>
      <c r="K6" s="913"/>
      <c r="L6" s="914"/>
    </row>
    <row r="7" spans="2:12" x14ac:dyDescent="0.25">
      <c r="B7" s="912"/>
      <c r="C7" s="913"/>
      <c r="D7" s="913"/>
      <c r="E7" s="913"/>
      <c r="F7" s="913"/>
      <c r="G7" s="914"/>
      <c r="H7" s="912"/>
      <c r="I7" s="913"/>
      <c r="J7" s="913"/>
      <c r="K7" s="913"/>
      <c r="L7" s="914"/>
    </row>
    <row r="8" spans="2:12" x14ac:dyDescent="0.25">
      <c r="B8" s="912"/>
      <c r="C8" s="913"/>
      <c r="D8" s="913"/>
      <c r="E8" s="913"/>
      <c r="F8" s="913"/>
      <c r="G8" s="914"/>
      <c r="H8" s="912"/>
      <c r="I8" s="913"/>
      <c r="J8" s="913"/>
      <c r="K8" s="913"/>
      <c r="L8" s="914"/>
    </row>
    <row r="9" spans="2:12" x14ac:dyDescent="0.25">
      <c r="B9" s="912"/>
      <c r="C9" s="913"/>
      <c r="D9" s="913"/>
      <c r="E9" s="913"/>
      <c r="F9" s="913"/>
      <c r="G9" s="914"/>
      <c r="H9" s="912"/>
      <c r="I9" s="913"/>
      <c r="J9" s="913"/>
      <c r="K9" s="913"/>
      <c r="L9" s="914"/>
    </row>
    <row r="10" spans="2:12" x14ac:dyDescent="0.25">
      <c r="B10" s="912"/>
      <c r="C10" s="913"/>
      <c r="D10" s="913"/>
      <c r="E10" s="913"/>
      <c r="F10" s="913"/>
      <c r="G10" s="914"/>
      <c r="H10" s="912"/>
      <c r="I10" s="913"/>
      <c r="J10" s="913"/>
      <c r="K10" s="913"/>
      <c r="L10" s="914"/>
    </row>
    <row r="11" spans="2:12" x14ac:dyDescent="0.25">
      <c r="B11" s="912"/>
      <c r="C11" s="913"/>
      <c r="D11" s="913"/>
      <c r="E11" s="913"/>
      <c r="F11" s="913"/>
      <c r="G11" s="914"/>
      <c r="H11" s="912"/>
      <c r="I11" s="913"/>
      <c r="J11" s="913"/>
      <c r="K11" s="913"/>
      <c r="L11" s="914"/>
    </row>
    <row r="12" spans="2:12" x14ac:dyDescent="0.25">
      <c r="B12" s="912"/>
      <c r="C12" s="913"/>
      <c r="D12" s="913"/>
      <c r="E12" s="913"/>
      <c r="F12" s="913"/>
      <c r="G12" s="914"/>
      <c r="H12" s="912"/>
      <c r="I12" s="913"/>
      <c r="J12" s="913"/>
      <c r="K12" s="913"/>
      <c r="L12" s="914"/>
    </row>
    <row r="13" spans="2:12" x14ac:dyDescent="0.25">
      <c r="B13" s="912"/>
      <c r="C13" s="913"/>
      <c r="D13" s="913"/>
      <c r="E13" s="913"/>
      <c r="F13" s="913"/>
      <c r="G13" s="914"/>
      <c r="H13" s="912"/>
      <c r="I13" s="913"/>
      <c r="J13" s="913"/>
      <c r="K13" s="913"/>
      <c r="L13" s="914"/>
    </row>
    <row r="14" spans="2:12" x14ac:dyDescent="0.25">
      <c r="B14" s="912"/>
      <c r="C14" s="913"/>
      <c r="D14" s="913"/>
      <c r="E14" s="913"/>
      <c r="F14" s="913"/>
      <c r="G14" s="914"/>
      <c r="H14" s="912"/>
      <c r="I14" s="913"/>
      <c r="J14" s="913"/>
      <c r="K14" s="913"/>
      <c r="L14" s="914"/>
    </row>
    <row r="15" spans="2:12" x14ac:dyDescent="0.25">
      <c r="B15" s="912"/>
      <c r="C15" s="913"/>
      <c r="D15" s="913"/>
      <c r="E15" s="913"/>
      <c r="F15" s="913"/>
      <c r="G15" s="914"/>
      <c r="H15" s="912"/>
      <c r="I15" s="913"/>
      <c r="J15" s="913"/>
      <c r="K15" s="913"/>
      <c r="L15" s="914"/>
    </row>
    <row r="16" spans="2:12" x14ac:dyDescent="0.25">
      <c r="B16" s="912"/>
      <c r="C16" s="913"/>
      <c r="D16" s="913"/>
      <c r="E16" s="913"/>
      <c r="F16" s="913"/>
      <c r="G16" s="914"/>
      <c r="H16" s="912"/>
      <c r="I16" s="913"/>
      <c r="J16" s="913"/>
      <c r="K16" s="913"/>
      <c r="L16" s="914"/>
    </row>
    <row r="17" spans="2:12" x14ac:dyDescent="0.25">
      <c r="B17" s="912"/>
      <c r="C17" s="913"/>
      <c r="D17" s="913"/>
      <c r="E17" s="913"/>
      <c r="F17" s="913"/>
      <c r="G17" s="914"/>
      <c r="H17" s="912"/>
      <c r="I17" s="913"/>
      <c r="J17" s="913"/>
      <c r="K17" s="913"/>
      <c r="L17" s="914"/>
    </row>
    <row r="18" spans="2:12" x14ac:dyDescent="0.25">
      <c r="B18" s="912"/>
      <c r="C18" s="913"/>
      <c r="D18" s="913"/>
      <c r="E18" s="913"/>
      <c r="F18" s="913"/>
      <c r="G18" s="914"/>
      <c r="H18" s="912"/>
      <c r="I18" s="913"/>
      <c r="J18" s="913"/>
      <c r="K18" s="913"/>
      <c r="L18" s="914"/>
    </row>
    <row r="19" spans="2:12" ht="15.75" thickBot="1" x14ac:dyDescent="0.3">
      <c r="B19" s="912"/>
      <c r="C19" s="913"/>
      <c r="D19" s="913"/>
      <c r="E19" s="913"/>
      <c r="F19" s="913"/>
      <c r="G19" s="914"/>
      <c r="H19" s="912"/>
      <c r="I19" s="913"/>
      <c r="J19" s="913"/>
      <c r="K19" s="913"/>
      <c r="L19" s="914"/>
    </row>
    <row r="20" spans="2:12" x14ac:dyDescent="0.25">
      <c r="B20" s="915" t="s">
        <v>917</v>
      </c>
      <c r="C20" s="916"/>
      <c r="D20" s="916"/>
      <c r="E20" s="916"/>
      <c r="F20" s="916"/>
      <c r="G20" s="917"/>
      <c r="H20" s="921" t="s">
        <v>918</v>
      </c>
      <c r="I20" s="922"/>
      <c r="J20" s="922"/>
      <c r="K20" s="922"/>
      <c r="L20" s="923"/>
    </row>
    <row r="21" spans="2:12" ht="18" customHeight="1" thickBot="1" x14ac:dyDescent="0.3">
      <c r="B21" s="918"/>
      <c r="C21" s="919"/>
      <c r="D21" s="919"/>
      <c r="E21" s="919"/>
      <c r="F21" s="919"/>
      <c r="G21" s="920"/>
      <c r="H21" s="924"/>
      <c r="I21" s="925"/>
      <c r="J21" s="925"/>
      <c r="K21" s="925"/>
      <c r="L21" s="926"/>
    </row>
    <row r="22" spans="2:12" ht="15.75" customHeight="1" x14ac:dyDescent="0.25">
      <c r="B22" s="909" t="s">
        <v>803</v>
      </c>
      <c r="C22" s="910"/>
      <c r="D22" s="910"/>
      <c r="E22" s="910"/>
      <c r="F22" s="910"/>
      <c r="G22" s="911"/>
      <c r="H22" s="909" t="s">
        <v>804</v>
      </c>
      <c r="I22" s="910"/>
      <c r="J22" s="910"/>
      <c r="K22" s="910"/>
      <c r="L22" s="911"/>
    </row>
    <row r="23" spans="2:12" x14ac:dyDescent="0.25">
      <c r="B23" s="912"/>
      <c r="C23" s="913"/>
      <c r="D23" s="913"/>
      <c r="E23" s="913"/>
      <c r="F23" s="913"/>
      <c r="G23" s="914"/>
      <c r="H23" s="912"/>
      <c r="I23" s="913"/>
      <c r="J23" s="913"/>
      <c r="K23" s="913"/>
      <c r="L23" s="914"/>
    </row>
    <row r="24" spans="2:12" x14ac:dyDescent="0.25">
      <c r="B24" s="912"/>
      <c r="C24" s="913"/>
      <c r="D24" s="913"/>
      <c r="E24" s="913"/>
      <c r="F24" s="913"/>
      <c r="G24" s="914"/>
      <c r="H24" s="912"/>
      <c r="I24" s="913"/>
      <c r="J24" s="913"/>
      <c r="K24" s="913"/>
      <c r="L24" s="914"/>
    </row>
    <row r="25" spans="2:12" x14ac:dyDescent="0.25">
      <c r="B25" s="912"/>
      <c r="C25" s="913"/>
      <c r="D25" s="913"/>
      <c r="E25" s="913"/>
      <c r="F25" s="913"/>
      <c r="G25" s="914"/>
      <c r="H25" s="912"/>
      <c r="I25" s="913"/>
      <c r="J25" s="913"/>
      <c r="K25" s="913"/>
      <c r="L25" s="914"/>
    </row>
    <row r="26" spans="2:12" x14ac:dyDescent="0.25">
      <c r="B26" s="912"/>
      <c r="C26" s="913"/>
      <c r="D26" s="913"/>
      <c r="E26" s="913"/>
      <c r="F26" s="913"/>
      <c r="G26" s="914"/>
      <c r="H26" s="912"/>
      <c r="I26" s="913"/>
      <c r="J26" s="913"/>
      <c r="K26" s="913"/>
      <c r="L26" s="914"/>
    </row>
    <row r="27" spans="2:12" x14ac:dyDescent="0.25">
      <c r="B27" s="912"/>
      <c r="C27" s="913"/>
      <c r="D27" s="913"/>
      <c r="E27" s="913"/>
      <c r="F27" s="913"/>
      <c r="G27" s="914"/>
      <c r="H27" s="912"/>
      <c r="I27" s="913"/>
      <c r="J27" s="913"/>
      <c r="K27" s="913"/>
      <c r="L27" s="914"/>
    </row>
    <row r="28" spans="2:12" x14ac:dyDescent="0.25">
      <c r="B28" s="912"/>
      <c r="C28" s="913"/>
      <c r="D28" s="913"/>
      <c r="E28" s="913"/>
      <c r="F28" s="913"/>
      <c r="G28" s="914"/>
      <c r="H28" s="912"/>
      <c r="I28" s="913"/>
      <c r="J28" s="913"/>
      <c r="K28" s="913"/>
      <c r="L28" s="914"/>
    </row>
    <row r="29" spans="2:12" x14ac:dyDescent="0.25">
      <c r="B29" s="912"/>
      <c r="C29" s="913"/>
      <c r="D29" s="913"/>
      <c r="E29" s="913"/>
      <c r="F29" s="913"/>
      <c r="G29" s="914"/>
      <c r="H29" s="912"/>
      <c r="I29" s="913"/>
      <c r="J29" s="913"/>
      <c r="K29" s="913"/>
      <c r="L29" s="914"/>
    </row>
    <row r="30" spans="2:12" x14ac:dyDescent="0.25">
      <c r="B30" s="912"/>
      <c r="C30" s="913"/>
      <c r="D30" s="913"/>
      <c r="E30" s="913"/>
      <c r="F30" s="913"/>
      <c r="G30" s="914"/>
      <c r="H30" s="912"/>
      <c r="I30" s="913"/>
      <c r="J30" s="913"/>
      <c r="K30" s="913"/>
      <c r="L30" s="914"/>
    </row>
    <row r="31" spans="2:12" x14ac:dyDescent="0.25">
      <c r="B31" s="912"/>
      <c r="C31" s="913"/>
      <c r="D31" s="913"/>
      <c r="E31" s="913"/>
      <c r="F31" s="913"/>
      <c r="G31" s="914"/>
      <c r="H31" s="912"/>
      <c r="I31" s="913"/>
      <c r="J31" s="913"/>
      <c r="K31" s="913"/>
      <c r="L31" s="914"/>
    </row>
    <row r="32" spans="2:12" x14ac:dyDescent="0.25">
      <c r="B32" s="912"/>
      <c r="C32" s="913"/>
      <c r="D32" s="913"/>
      <c r="E32" s="913"/>
      <c r="F32" s="913"/>
      <c r="G32" s="914"/>
      <c r="H32" s="912"/>
      <c r="I32" s="913"/>
      <c r="J32" s="913"/>
      <c r="K32" s="913"/>
      <c r="L32" s="914"/>
    </row>
    <row r="33" spans="2:12" x14ac:dyDescent="0.25">
      <c r="B33" s="912"/>
      <c r="C33" s="913"/>
      <c r="D33" s="913"/>
      <c r="E33" s="913"/>
      <c r="F33" s="913"/>
      <c r="G33" s="914"/>
      <c r="H33" s="912"/>
      <c r="I33" s="913"/>
      <c r="J33" s="913"/>
      <c r="K33" s="913"/>
      <c r="L33" s="914"/>
    </row>
    <row r="34" spans="2:12" x14ac:dyDescent="0.25">
      <c r="B34" s="912"/>
      <c r="C34" s="913"/>
      <c r="D34" s="913"/>
      <c r="E34" s="913"/>
      <c r="F34" s="913"/>
      <c r="G34" s="914"/>
      <c r="H34" s="912"/>
      <c r="I34" s="913"/>
      <c r="J34" s="913"/>
      <c r="K34" s="913"/>
      <c r="L34" s="914"/>
    </row>
    <row r="35" spans="2:12" ht="15.75" thickBot="1" x14ac:dyDescent="0.3">
      <c r="B35" s="912"/>
      <c r="C35" s="913"/>
      <c r="D35" s="913"/>
      <c r="E35" s="913"/>
      <c r="F35" s="913"/>
      <c r="G35" s="914"/>
      <c r="H35" s="912"/>
      <c r="I35" s="913"/>
      <c r="J35" s="913"/>
      <c r="K35" s="913"/>
      <c r="L35" s="914"/>
    </row>
    <row r="36" spans="2:12" x14ac:dyDescent="0.25">
      <c r="B36" s="915" t="s">
        <v>919</v>
      </c>
      <c r="C36" s="916"/>
      <c r="D36" s="916"/>
      <c r="E36" s="916"/>
      <c r="F36" s="916"/>
      <c r="G36" s="917"/>
      <c r="H36" s="921" t="s">
        <v>920</v>
      </c>
      <c r="I36" s="922"/>
      <c r="J36" s="922"/>
      <c r="K36" s="922"/>
      <c r="L36" s="923"/>
    </row>
    <row r="37" spans="2:12" ht="18" customHeight="1" thickBot="1" x14ac:dyDescent="0.3">
      <c r="B37" s="918"/>
      <c r="C37" s="919"/>
      <c r="D37" s="919"/>
      <c r="E37" s="919"/>
      <c r="F37" s="919"/>
      <c r="G37" s="920"/>
      <c r="H37" s="924"/>
      <c r="I37" s="925"/>
      <c r="J37" s="925"/>
      <c r="K37" s="925"/>
      <c r="L37" s="926"/>
    </row>
    <row r="38" spans="2:12" x14ac:dyDescent="0.25">
      <c r="B38" s="909" t="s">
        <v>805</v>
      </c>
      <c r="C38" s="910"/>
      <c r="D38" s="910"/>
      <c r="E38" s="910"/>
      <c r="F38" s="910"/>
      <c r="G38" s="911"/>
      <c r="H38" s="909" t="s">
        <v>806</v>
      </c>
      <c r="I38" s="910"/>
      <c r="J38" s="910"/>
      <c r="K38" s="910"/>
      <c r="L38" s="911"/>
    </row>
    <row r="39" spans="2:12" x14ac:dyDescent="0.25">
      <c r="B39" s="912"/>
      <c r="C39" s="913"/>
      <c r="D39" s="913"/>
      <c r="E39" s="913"/>
      <c r="F39" s="913"/>
      <c r="G39" s="914"/>
      <c r="H39" s="912"/>
      <c r="I39" s="913"/>
      <c r="J39" s="913"/>
      <c r="K39" s="913"/>
      <c r="L39" s="914"/>
    </row>
    <row r="40" spans="2:12" x14ac:dyDescent="0.25">
      <c r="B40" s="912"/>
      <c r="C40" s="913"/>
      <c r="D40" s="913"/>
      <c r="E40" s="913"/>
      <c r="F40" s="913"/>
      <c r="G40" s="914"/>
      <c r="H40" s="912"/>
      <c r="I40" s="913"/>
      <c r="J40" s="913"/>
      <c r="K40" s="913"/>
      <c r="L40" s="914"/>
    </row>
    <row r="41" spans="2:12" x14ac:dyDescent="0.25">
      <c r="B41" s="912"/>
      <c r="C41" s="913"/>
      <c r="D41" s="913"/>
      <c r="E41" s="913"/>
      <c r="F41" s="913"/>
      <c r="G41" s="914"/>
      <c r="H41" s="912"/>
      <c r="I41" s="913"/>
      <c r="J41" s="913"/>
      <c r="K41" s="913"/>
      <c r="L41" s="914"/>
    </row>
    <row r="42" spans="2:12" x14ac:dyDescent="0.25">
      <c r="B42" s="912"/>
      <c r="C42" s="913"/>
      <c r="D42" s="913"/>
      <c r="E42" s="913"/>
      <c r="F42" s="913"/>
      <c r="G42" s="914"/>
      <c r="H42" s="912"/>
      <c r="I42" s="913"/>
      <c r="J42" s="913"/>
      <c r="K42" s="913"/>
      <c r="L42" s="914"/>
    </row>
    <row r="43" spans="2:12" x14ac:dyDescent="0.25">
      <c r="B43" s="912"/>
      <c r="C43" s="913"/>
      <c r="D43" s="913"/>
      <c r="E43" s="913"/>
      <c r="F43" s="913"/>
      <c r="G43" s="914"/>
      <c r="H43" s="912"/>
      <c r="I43" s="913"/>
      <c r="J43" s="913"/>
      <c r="K43" s="913"/>
      <c r="L43" s="914"/>
    </row>
    <row r="44" spans="2:12" x14ac:dyDescent="0.25">
      <c r="B44" s="912"/>
      <c r="C44" s="913"/>
      <c r="D44" s="913"/>
      <c r="E44" s="913"/>
      <c r="F44" s="913"/>
      <c r="G44" s="914"/>
      <c r="H44" s="912"/>
      <c r="I44" s="913"/>
      <c r="J44" s="913"/>
      <c r="K44" s="913"/>
      <c r="L44" s="914"/>
    </row>
    <row r="45" spans="2:12" x14ac:dyDescent="0.25">
      <c r="B45" s="912"/>
      <c r="C45" s="913"/>
      <c r="D45" s="913"/>
      <c r="E45" s="913"/>
      <c r="F45" s="913"/>
      <c r="G45" s="914"/>
      <c r="H45" s="912"/>
      <c r="I45" s="913"/>
      <c r="J45" s="913"/>
      <c r="K45" s="913"/>
      <c r="L45" s="914"/>
    </row>
    <row r="46" spans="2:12" x14ac:dyDescent="0.25">
      <c r="B46" s="912"/>
      <c r="C46" s="913"/>
      <c r="D46" s="913"/>
      <c r="E46" s="913"/>
      <c r="F46" s="913"/>
      <c r="G46" s="914"/>
      <c r="H46" s="912"/>
      <c r="I46" s="913"/>
      <c r="J46" s="913"/>
      <c r="K46" s="913"/>
      <c r="L46" s="914"/>
    </row>
    <row r="47" spans="2:12" x14ac:dyDescent="0.25">
      <c r="B47" s="912"/>
      <c r="C47" s="913"/>
      <c r="D47" s="913"/>
      <c r="E47" s="913"/>
      <c r="F47" s="913"/>
      <c r="G47" s="914"/>
      <c r="H47" s="912"/>
      <c r="I47" s="913"/>
      <c r="J47" s="913"/>
      <c r="K47" s="913"/>
      <c r="L47" s="914"/>
    </row>
    <row r="48" spans="2:12" x14ac:dyDescent="0.25">
      <c r="B48" s="912"/>
      <c r="C48" s="913"/>
      <c r="D48" s="913"/>
      <c r="E48" s="913"/>
      <c r="F48" s="913"/>
      <c r="G48" s="914"/>
      <c r="H48" s="912"/>
      <c r="I48" s="913"/>
      <c r="J48" s="913"/>
      <c r="K48" s="913"/>
      <c r="L48" s="914"/>
    </row>
    <row r="49" spans="2:12" x14ac:dyDescent="0.25">
      <c r="B49" s="912"/>
      <c r="C49" s="913"/>
      <c r="D49" s="913"/>
      <c r="E49" s="913"/>
      <c r="F49" s="913"/>
      <c r="G49" s="914"/>
      <c r="H49" s="912"/>
      <c r="I49" s="913"/>
      <c r="J49" s="913"/>
      <c r="K49" s="913"/>
      <c r="L49" s="914"/>
    </row>
    <row r="50" spans="2:12" x14ac:dyDescent="0.25">
      <c r="B50" s="912"/>
      <c r="C50" s="913"/>
      <c r="D50" s="913"/>
      <c r="E50" s="913"/>
      <c r="F50" s="913"/>
      <c r="G50" s="914"/>
      <c r="H50" s="912"/>
      <c r="I50" s="913"/>
      <c r="J50" s="913"/>
      <c r="K50" s="913"/>
      <c r="L50" s="914"/>
    </row>
    <row r="51" spans="2:12" ht="15.75" thickBot="1" x14ac:dyDescent="0.3">
      <c r="B51" s="912"/>
      <c r="C51" s="913"/>
      <c r="D51" s="913"/>
      <c r="E51" s="913"/>
      <c r="F51" s="913"/>
      <c r="G51" s="914"/>
      <c r="H51" s="912"/>
      <c r="I51" s="913"/>
      <c r="J51" s="913"/>
      <c r="K51" s="913"/>
      <c r="L51" s="914"/>
    </row>
    <row r="52" spans="2:12" ht="15" customHeight="1" x14ac:dyDescent="0.25">
      <c r="B52" s="921" t="s">
        <v>921</v>
      </c>
      <c r="C52" s="922"/>
      <c r="D52" s="922"/>
      <c r="E52" s="922"/>
      <c r="F52" s="922"/>
      <c r="G52" s="923"/>
      <c r="H52" s="921" t="s">
        <v>922</v>
      </c>
      <c r="I52" s="922"/>
      <c r="J52" s="922"/>
      <c r="K52" s="922"/>
      <c r="L52" s="923"/>
    </row>
    <row r="53" spans="2:12" ht="15.75" thickBot="1" x14ac:dyDescent="0.3">
      <c r="B53" s="924"/>
      <c r="C53" s="925"/>
      <c r="D53" s="925"/>
      <c r="E53" s="925"/>
      <c r="F53" s="925"/>
      <c r="G53" s="926"/>
      <c r="H53" s="924"/>
      <c r="I53" s="925"/>
      <c r="J53" s="925"/>
      <c r="K53" s="925"/>
      <c r="L53" s="926"/>
    </row>
    <row r="54" spans="2:12" x14ac:dyDescent="0.25">
      <c r="B54" s="909" t="s">
        <v>805</v>
      </c>
      <c r="C54" s="910"/>
      <c r="D54" s="910"/>
      <c r="E54" s="910"/>
      <c r="F54" s="910"/>
      <c r="G54" s="911"/>
      <c r="H54" s="909" t="s">
        <v>806</v>
      </c>
      <c r="I54" s="910"/>
      <c r="J54" s="910"/>
      <c r="K54" s="910"/>
      <c r="L54" s="911"/>
    </row>
    <row r="55" spans="2:12" x14ac:dyDescent="0.25">
      <c r="B55" s="912"/>
      <c r="C55" s="913"/>
      <c r="D55" s="913"/>
      <c r="E55" s="913"/>
      <c r="F55" s="913"/>
      <c r="G55" s="914"/>
      <c r="H55" s="912"/>
      <c r="I55" s="913"/>
      <c r="J55" s="913"/>
      <c r="K55" s="913"/>
      <c r="L55" s="914"/>
    </row>
    <row r="56" spans="2:12" x14ac:dyDescent="0.25">
      <c r="B56" s="912"/>
      <c r="C56" s="913"/>
      <c r="D56" s="913"/>
      <c r="E56" s="913"/>
      <c r="F56" s="913"/>
      <c r="G56" s="914"/>
      <c r="H56" s="912"/>
      <c r="I56" s="913"/>
      <c r="J56" s="913"/>
      <c r="K56" s="913"/>
      <c r="L56" s="914"/>
    </row>
    <row r="57" spans="2:12" x14ac:dyDescent="0.25">
      <c r="B57" s="912"/>
      <c r="C57" s="913"/>
      <c r="D57" s="913"/>
      <c r="E57" s="913"/>
      <c r="F57" s="913"/>
      <c r="G57" s="914"/>
      <c r="H57" s="912"/>
      <c r="I57" s="913"/>
      <c r="J57" s="913"/>
      <c r="K57" s="913"/>
      <c r="L57" s="914"/>
    </row>
    <row r="58" spans="2:12" x14ac:dyDescent="0.25">
      <c r="B58" s="912"/>
      <c r="C58" s="913"/>
      <c r="D58" s="913"/>
      <c r="E58" s="913"/>
      <c r="F58" s="913"/>
      <c r="G58" s="914"/>
      <c r="H58" s="912"/>
      <c r="I58" s="913"/>
      <c r="J58" s="913"/>
      <c r="K58" s="913"/>
      <c r="L58" s="914"/>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ht="15.75" thickBot="1" x14ac:dyDescent="0.3">
      <c r="B67" s="912"/>
      <c r="C67" s="913"/>
      <c r="D67" s="913"/>
      <c r="E67" s="913"/>
      <c r="F67" s="913"/>
      <c r="G67" s="914"/>
      <c r="H67" s="912"/>
      <c r="I67" s="913"/>
      <c r="J67" s="913"/>
      <c r="K67" s="913"/>
      <c r="L67" s="914"/>
    </row>
    <row r="68" spans="2:12" x14ac:dyDescent="0.25">
      <c r="B68" s="915" t="s">
        <v>923</v>
      </c>
      <c r="C68" s="916"/>
      <c r="D68" s="916"/>
      <c r="E68" s="916"/>
      <c r="F68" s="916"/>
      <c r="G68" s="917"/>
      <c r="H68" s="921" t="s">
        <v>924</v>
      </c>
      <c r="I68" s="922"/>
      <c r="J68" s="922"/>
      <c r="K68" s="922"/>
      <c r="L68" s="923"/>
    </row>
    <row r="69" spans="2:12" ht="15.75" thickBot="1" x14ac:dyDescent="0.3">
      <c r="B69" s="918"/>
      <c r="C69" s="919"/>
      <c r="D69" s="919"/>
      <c r="E69" s="919"/>
      <c r="F69" s="919"/>
      <c r="G69" s="920"/>
      <c r="H69" s="924"/>
      <c r="I69" s="925"/>
      <c r="J69" s="925"/>
      <c r="K69" s="925"/>
      <c r="L69" s="926"/>
    </row>
    <row r="70" spans="2:12" x14ac:dyDescent="0.25">
      <c r="B70" s="909" t="s">
        <v>805</v>
      </c>
      <c r="C70" s="910"/>
      <c r="D70" s="910"/>
      <c r="E70" s="910"/>
      <c r="F70" s="910"/>
      <c r="G70" s="911"/>
      <c r="H70" s="909" t="s">
        <v>806</v>
      </c>
      <c r="I70" s="910"/>
      <c r="J70" s="910"/>
      <c r="K70" s="910"/>
      <c r="L70" s="911"/>
    </row>
    <row r="71" spans="2:12" x14ac:dyDescent="0.25">
      <c r="B71" s="912"/>
      <c r="C71" s="913"/>
      <c r="D71" s="913"/>
      <c r="E71" s="913"/>
      <c r="F71" s="913"/>
      <c r="G71" s="914"/>
      <c r="H71" s="912"/>
      <c r="I71" s="913"/>
      <c r="J71" s="913"/>
      <c r="K71" s="913"/>
      <c r="L71" s="914"/>
    </row>
    <row r="72" spans="2:12" x14ac:dyDescent="0.25">
      <c r="B72" s="912"/>
      <c r="C72" s="913"/>
      <c r="D72" s="913"/>
      <c r="E72" s="913"/>
      <c r="F72" s="913"/>
      <c r="G72" s="914"/>
      <c r="H72" s="912"/>
      <c r="I72" s="913"/>
      <c r="J72" s="913"/>
      <c r="K72" s="913"/>
      <c r="L72" s="914"/>
    </row>
    <row r="73" spans="2:12" x14ac:dyDescent="0.25">
      <c r="B73" s="912"/>
      <c r="C73" s="913"/>
      <c r="D73" s="913"/>
      <c r="E73" s="913"/>
      <c r="F73" s="913"/>
      <c r="G73" s="914"/>
      <c r="H73" s="912"/>
      <c r="I73" s="913"/>
      <c r="J73" s="913"/>
      <c r="K73" s="913"/>
      <c r="L73" s="914"/>
    </row>
    <row r="74" spans="2:12" x14ac:dyDescent="0.25">
      <c r="B74" s="912"/>
      <c r="C74" s="913"/>
      <c r="D74" s="913"/>
      <c r="E74" s="913"/>
      <c r="F74" s="913"/>
      <c r="G74" s="914"/>
      <c r="H74" s="912"/>
      <c r="I74" s="913"/>
      <c r="J74" s="913"/>
      <c r="K74" s="913"/>
      <c r="L74" s="914"/>
    </row>
    <row r="75" spans="2:12" x14ac:dyDescent="0.25">
      <c r="B75" s="912"/>
      <c r="C75" s="913"/>
      <c r="D75" s="913"/>
      <c r="E75" s="913"/>
      <c r="F75" s="913"/>
      <c r="G75" s="914"/>
      <c r="H75" s="912"/>
      <c r="I75" s="913"/>
      <c r="J75" s="913"/>
      <c r="K75" s="913"/>
      <c r="L75" s="914"/>
    </row>
    <row r="76" spans="2:12" x14ac:dyDescent="0.25">
      <c r="B76" s="912"/>
      <c r="C76" s="913"/>
      <c r="D76" s="913"/>
      <c r="E76" s="913"/>
      <c r="F76" s="913"/>
      <c r="G76" s="914"/>
      <c r="H76" s="912"/>
      <c r="I76" s="913"/>
      <c r="J76" s="913"/>
      <c r="K76" s="913"/>
      <c r="L76" s="914"/>
    </row>
    <row r="77" spans="2:12" x14ac:dyDescent="0.25">
      <c r="B77" s="912"/>
      <c r="C77" s="913"/>
      <c r="D77" s="913"/>
      <c r="E77" s="913"/>
      <c r="F77" s="913"/>
      <c r="G77" s="914"/>
      <c r="H77" s="912"/>
      <c r="I77" s="913"/>
      <c r="J77" s="913"/>
      <c r="K77" s="913"/>
      <c r="L77" s="914"/>
    </row>
    <row r="78" spans="2:12" x14ac:dyDescent="0.25">
      <c r="B78" s="912"/>
      <c r="C78" s="913"/>
      <c r="D78" s="913"/>
      <c r="E78" s="913"/>
      <c r="F78" s="913"/>
      <c r="G78" s="914"/>
      <c r="H78" s="912"/>
      <c r="I78" s="913"/>
      <c r="J78" s="913"/>
      <c r="K78" s="913"/>
      <c r="L78" s="914"/>
    </row>
    <row r="79" spans="2:12" x14ac:dyDescent="0.25">
      <c r="B79" s="912"/>
      <c r="C79" s="913"/>
      <c r="D79" s="913"/>
      <c r="E79" s="913"/>
      <c r="F79" s="913"/>
      <c r="G79" s="914"/>
      <c r="H79" s="912"/>
      <c r="I79" s="913"/>
      <c r="J79" s="913"/>
      <c r="K79" s="913"/>
      <c r="L79" s="914"/>
    </row>
    <row r="80" spans="2:12" x14ac:dyDescent="0.25">
      <c r="B80" s="912"/>
      <c r="C80" s="913"/>
      <c r="D80" s="913"/>
      <c r="E80" s="913"/>
      <c r="F80" s="913"/>
      <c r="G80" s="914"/>
      <c r="H80" s="912"/>
      <c r="I80" s="913"/>
      <c r="J80" s="913"/>
      <c r="K80" s="913"/>
      <c r="L80" s="914"/>
    </row>
    <row r="81" spans="2:12" x14ac:dyDescent="0.25">
      <c r="B81" s="912"/>
      <c r="C81" s="913"/>
      <c r="D81" s="913"/>
      <c r="E81" s="913"/>
      <c r="F81" s="913"/>
      <c r="G81" s="914"/>
      <c r="H81" s="912"/>
      <c r="I81" s="913"/>
      <c r="J81" s="913"/>
      <c r="K81" s="913"/>
      <c r="L81" s="914"/>
    </row>
    <row r="82" spans="2:12" x14ac:dyDescent="0.25">
      <c r="B82" s="912"/>
      <c r="C82" s="913"/>
      <c r="D82" s="913"/>
      <c r="E82" s="913"/>
      <c r="F82" s="913"/>
      <c r="G82" s="914"/>
      <c r="H82" s="912"/>
      <c r="I82" s="913"/>
      <c r="J82" s="913"/>
      <c r="K82" s="913"/>
      <c r="L82" s="914"/>
    </row>
    <row r="83" spans="2:12" ht="15.75" thickBot="1" x14ac:dyDescent="0.3">
      <c r="B83" s="912"/>
      <c r="C83" s="913"/>
      <c r="D83" s="913"/>
      <c r="E83" s="913"/>
      <c r="F83" s="913"/>
      <c r="G83" s="914"/>
      <c r="H83" s="912"/>
      <c r="I83" s="913"/>
      <c r="J83" s="913"/>
      <c r="K83" s="913"/>
      <c r="L83" s="914"/>
    </row>
    <row r="84" spans="2:12" x14ac:dyDescent="0.25">
      <c r="B84" s="915" t="s">
        <v>925</v>
      </c>
      <c r="C84" s="916"/>
      <c r="D84" s="916"/>
      <c r="E84" s="916"/>
      <c r="F84" s="916"/>
      <c r="G84" s="917"/>
      <c r="H84" s="921" t="s">
        <v>926</v>
      </c>
      <c r="I84" s="922"/>
      <c r="J84" s="922"/>
      <c r="K84" s="922"/>
      <c r="L84" s="923"/>
    </row>
    <row r="85" spans="2:12" ht="15.75" thickBot="1" x14ac:dyDescent="0.3">
      <c r="B85" s="918"/>
      <c r="C85" s="919"/>
      <c r="D85" s="919"/>
      <c r="E85" s="919"/>
      <c r="F85" s="919"/>
      <c r="G85" s="920"/>
      <c r="H85" s="924"/>
      <c r="I85" s="925"/>
      <c r="J85" s="925"/>
      <c r="K85" s="925"/>
      <c r="L85" s="926"/>
    </row>
    <row r="86" spans="2:12" x14ac:dyDescent="0.25">
      <c r="B86" s="909" t="s">
        <v>805</v>
      </c>
      <c r="C86" s="910"/>
      <c r="D86" s="910"/>
      <c r="E86" s="910"/>
      <c r="F86" s="910"/>
      <c r="G86" s="911"/>
      <c r="H86" s="909" t="s">
        <v>806</v>
      </c>
      <c r="I86" s="910"/>
      <c r="J86" s="910"/>
      <c r="K86" s="910"/>
      <c r="L86" s="911"/>
    </row>
    <row r="87" spans="2:12" x14ac:dyDescent="0.25">
      <c r="B87" s="912"/>
      <c r="C87" s="913"/>
      <c r="D87" s="913"/>
      <c r="E87" s="913"/>
      <c r="F87" s="913"/>
      <c r="G87" s="914"/>
      <c r="H87" s="912"/>
      <c r="I87" s="913"/>
      <c r="J87" s="913"/>
      <c r="K87" s="913"/>
      <c r="L87" s="914"/>
    </row>
    <row r="88" spans="2:12" x14ac:dyDescent="0.25">
      <c r="B88" s="912"/>
      <c r="C88" s="913"/>
      <c r="D88" s="913"/>
      <c r="E88" s="913"/>
      <c r="F88" s="913"/>
      <c r="G88" s="914"/>
      <c r="H88" s="912"/>
      <c r="I88" s="913"/>
      <c r="J88" s="913"/>
      <c r="K88" s="913"/>
      <c r="L88" s="914"/>
    </row>
    <row r="89" spans="2:12" x14ac:dyDescent="0.25">
      <c r="B89" s="912"/>
      <c r="C89" s="913"/>
      <c r="D89" s="913"/>
      <c r="E89" s="913"/>
      <c r="F89" s="913"/>
      <c r="G89" s="914"/>
      <c r="H89" s="912"/>
      <c r="I89" s="913"/>
      <c r="J89" s="913"/>
      <c r="K89" s="913"/>
      <c r="L89" s="914"/>
    </row>
    <row r="90" spans="2:12" x14ac:dyDescent="0.25">
      <c r="B90" s="912"/>
      <c r="C90" s="913"/>
      <c r="D90" s="913"/>
      <c r="E90" s="913"/>
      <c r="F90" s="913"/>
      <c r="G90" s="914"/>
      <c r="H90" s="912"/>
      <c r="I90" s="913"/>
      <c r="J90" s="913"/>
      <c r="K90" s="913"/>
      <c r="L90" s="914"/>
    </row>
    <row r="91" spans="2:12" x14ac:dyDescent="0.25">
      <c r="B91" s="912"/>
      <c r="C91" s="913"/>
      <c r="D91" s="913"/>
      <c r="E91" s="913"/>
      <c r="F91" s="913"/>
      <c r="G91" s="914"/>
      <c r="H91" s="912"/>
      <c r="I91" s="913"/>
      <c r="J91" s="913"/>
      <c r="K91" s="913"/>
      <c r="L91" s="914"/>
    </row>
    <row r="92" spans="2:12" x14ac:dyDescent="0.25">
      <c r="B92" s="912"/>
      <c r="C92" s="913"/>
      <c r="D92" s="913"/>
      <c r="E92" s="913"/>
      <c r="F92" s="913"/>
      <c r="G92" s="914"/>
      <c r="H92" s="912"/>
      <c r="I92" s="913"/>
      <c r="J92" s="913"/>
      <c r="K92" s="913"/>
      <c r="L92" s="914"/>
    </row>
    <row r="93" spans="2:12" x14ac:dyDescent="0.25">
      <c r="B93" s="912"/>
      <c r="C93" s="913"/>
      <c r="D93" s="913"/>
      <c r="E93" s="913"/>
      <c r="F93" s="913"/>
      <c r="G93" s="914"/>
      <c r="H93" s="912"/>
      <c r="I93" s="913"/>
      <c r="J93" s="913"/>
      <c r="K93" s="913"/>
      <c r="L93" s="914"/>
    </row>
    <row r="94" spans="2:12" x14ac:dyDescent="0.25">
      <c r="B94" s="912"/>
      <c r="C94" s="913"/>
      <c r="D94" s="913"/>
      <c r="E94" s="913"/>
      <c r="F94" s="913"/>
      <c r="G94" s="914"/>
      <c r="H94" s="912"/>
      <c r="I94" s="913"/>
      <c r="J94" s="913"/>
      <c r="K94" s="913"/>
      <c r="L94" s="914"/>
    </row>
    <row r="95" spans="2:12" x14ac:dyDescent="0.25">
      <c r="B95" s="912"/>
      <c r="C95" s="913"/>
      <c r="D95" s="913"/>
      <c r="E95" s="913"/>
      <c r="F95" s="913"/>
      <c r="G95" s="914"/>
      <c r="H95" s="912"/>
      <c r="I95" s="913"/>
      <c r="J95" s="913"/>
      <c r="K95" s="913"/>
      <c r="L95" s="914"/>
    </row>
    <row r="96" spans="2:12" x14ac:dyDescent="0.25">
      <c r="B96" s="912"/>
      <c r="C96" s="913"/>
      <c r="D96" s="913"/>
      <c r="E96" s="913"/>
      <c r="F96" s="913"/>
      <c r="G96" s="914"/>
      <c r="H96" s="912"/>
      <c r="I96" s="913"/>
      <c r="J96" s="913"/>
      <c r="K96" s="913"/>
      <c r="L96" s="914"/>
    </row>
    <row r="97" spans="2:12" x14ac:dyDescent="0.25">
      <c r="B97" s="912"/>
      <c r="C97" s="913"/>
      <c r="D97" s="913"/>
      <c r="E97" s="913"/>
      <c r="F97" s="913"/>
      <c r="G97" s="914"/>
      <c r="H97" s="912"/>
      <c r="I97" s="913"/>
      <c r="J97" s="913"/>
      <c r="K97" s="913"/>
      <c r="L97" s="914"/>
    </row>
    <row r="98" spans="2:12" x14ac:dyDescent="0.25">
      <c r="B98" s="912"/>
      <c r="C98" s="913"/>
      <c r="D98" s="913"/>
      <c r="E98" s="913"/>
      <c r="F98" s="913"/>
      <c r="G98" s="914"/>
      <c r="H98" s="912"/>
      <c r="I98" s="913"/>
      <c r="J98" s="913"/>
      <c r="K98" s="913"/>
      <c r="L98" s="914"/>
    </row>
    <row r="99" spans="2:12" ht="15.75" thickBot="1" x14ac:dyDescent="0.3">
      <c r="B99" s="912"/>
      <c r="C99" s="913"/>
      <c r="D99" s="913"/>
      <c r="E99" s="913"/>
      <c r="F99" s="913"/>
      <c r="G99" s="914"/>
      <c r="H99" s="912"/>
      <c r="I99" s="913"/>
      <c r="J99" s="913"/>
      <c r="K99" s="913"/>
      <c r="L99" s="914"/>
    </row>
    <row r="100" spans="2:12" x14ac:dyDescent="0.25">
      <c r="B100" s="921" t="s">
        <v>927</v>
      </c>
      <c r="C100" s="922"/>
      <c r="D100" s="922"/>
      <c r="E100" s="922"/>
      <c r="F100" s="922"/>
      <c r="G100" s="923"/>
      <c r="H100" s="921" t="s">
        <v>928</v>
      </c>
      <c r="I100" s="922"/>
      <c r="J100" s="922"/>
      <c r="K100" s="922"/>
      <c r="L100" s="923"/>
    </row>
    <row r="101" spans="2:12" ht="15.75" thickBot="1" x14ac:dyDescent="0.3">
      <c r="B101" s="924"/>
      <c r="C101" s="925"/>
      <c r="D101" s="925"/>
      <c r="E101" s="925"/>
      <c r="F101" s="925"/>
      <c r="G101" s="926"/>
      <c r="H101" s="924"/>
      <c r="I101" s="925"/>
      <c r="J101" s="925"/>
      <c r="K101" s="925"/>
      <c r="L101" s="926"/>
    </row>
  </sheetData>
  <mergeCells count="31">
    <mergeCell ref="B84:G85"/>
    <mergeCell ref="H84:L85"/>
    <mergeCell ref="B86:G99"/>
    <mergeCell ref="H86:L99"/>
    <mergeCell ref="B100:G101"/>
    <mergeCell ref="H100:L101"/>
    <mergeCell ref="B54:G67"/>
    <mergeCell ref="H54:L67"/>
    <mergeCell ref="B68:G69"/>
    <mergeCell ref="H68:L69"/>
    <mergeCell ref="B70:G83"/>
    <mergeCell ref="H70:L83"/>
    <mergeCell ref="B36:G37"/>
    <mergeCell ref="H36:L37"/>
    <mergeCell ref="B38:G51"/>
    <mergeCell ref="H38:L51"/>
    <mergeCell ref="B52:G53"/>
    <mergeCell ref="H52:L53"/>
    <mergeCell ref="B6:G19"/>
    <mergeCell ref="H6:L19"/>
    <mergeCell ref="B20:G21"/>
    <mergeCell ref="H20:L21"/>
    <mergeCell ref="B22:G35"/>
    <mergeCell ref="H22:L35"/>
    <mergeCell ref="B1:L2"/>
    <mergeCell ref="B3:E3"/>
    <mergeCell ref="G3:I3"/>
    <mergeCell ref="J3:L3"/>
    <mergeCell ref="B4:H5"/>
    <mergeCell ref="K4:L4"/>
    <mergeCell ref="K5:L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13</vt:i4>
      </vt:variant>
    </vt:vector>
  </HeadingPairs>
  <TitlesOfParts>
    <vt:vector size="24" baseType="lpstr">
      <vt:lpstr>Formato</vt:lpstr>
      <vt:lpstr>Predial</vt:lpstr>
      <vt:lpstr>Financiero</vt:lpstr>
      <vt:lpstr>Registro fotográfico social</vt:lpstr>
      <vt:lpstr>Registro fotográfico redes</vt:lpstr>
      <vt:lpstr>Registro fotográfico técnico</vt:lpstr>
      <vt:lpstr>Registro fotográfico túnel</vt:lpstr>
      <vt:lpstr>Registro fotográfico puentes</vt:lpstr>
      <vt:lpstr>Registro fotográfico OyM</vt:lpstr>
      <vt:lpstr>Reg fotográfico ambiental UF1y3</vt:lpstr>
      <vt:lpstr>Reg fotográfico ambiental UF2.1</vt:lpstr>
      <vt:lpstr>Financiero!Área_de_impresión</vt:lpstr>
      <vt:lpstr>Predial!Área_de_impresión</vt:lpstr>
      <vt:lpstr>'Reg fotográfico ambiental UF2.1'!Área_de_impresión</vt:lpstr>
      <vt:lpstr>'Registro fotográfico OyM'!Área_de_impresión</vt:lpstr>
      <vt:lpstr>'Registro fotográfico redes'!Área_de_impresión</vt:lpstr>
      <vt:lpstr>'Registro fotográfico técnico'!Área_de_impresión</vt:lpstr>
      <vt:lpstr>'Registro fotográfico túnel'!Área_de_impresión</vt:lpstr>
      <vt:lpstr>'Reg fotográfico ambiental UF1y3'!Títulos_a_imprimir</vt:lpstr>
      <vt:lpstr>'Reg fotográfico ambiental UF2.1'!Títulos_a_imprimir</vt:lpstr>
      <vt:lpstr>'Registro fotográfico OyM'!Títulos_a_imprimir</vt:lpstr>
      <vt:lpstr>'Registro fotográfico redes'!Títulos_a_imprimir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Cesar Augusto Perez Piedrahita</cp:lastModifiedBy>
  <dcterms:created xsi:type="dcterms:W3CDTF">2017-11-30T15:30:35Z</dcterms:created>
  <dcterms:modified xsi:type="dcterms:W3CDTF">2020-05-14T19:20:11Z</dcterms:modified>
</cp:coreProperties>
</file>